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495" windowWidth="16935" windowHeight="11445"/>
  </bookViews>
  <sheets>
    <sheet name="Rekapitulace stavby" sheetId="1" r:id="rId1"/>
    <sheet name="1734 - Modernizace výtahu..." sheetId="2" r:id="rId2"/>
    <sheet name="Pokyny pro vyplnění" sheetId="3" r:id="rId3"/>
  </sheets>
  <definedNames>
    <definedName name="_xlnm._FilterDatabase" localSheetId="1" hidden="1">'1734 - Modernizace výtahu...'!$C$86:$K$215</definedName>
    <definedName name="_xlnm.Print_Titles" localSheetId="1">'1734 - Modernizace výtahu...'!$86:$86</definedName>
    <definedName name="_xlnm.Print_Titles" localSheetId="0">'Rekapitulace stavby'!$49:$49</definedName>
    <definedName name="_xlnm.Print_Area" localSheetId="1">'1734 - Modernizace výtahu...'!$C$4:$J$34,'1734 - Modernizace výtahu...'!$C$40:$J$70,'1734 - Modernizace výtahu...'!$C$76:$K$215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24519"/>
</workbook>
</file>

<file path=xl/calcChain.xml><?xml version="1.0" encoding="utf-8"?>
<calcChain xmlns="http://schemas.openxmlformats.org/spreadsheetml/2006/main">
  <c r="AY52" i="1"/>
  <c r="AX52"/>
  <c r="BI215" i="2"/>
  <c r="BH215"/>
  <c r="BG215"/>
  <c r="BF215"/>
  <c r="BE215"/>
  <c r="T215"/>
  <c r="R215"/>
  <c r="P215"/>
  <c r="BK215"/>
  <c r="J215"/>
  <c r="BI214"/>
  <c r="BH214"/>
  <c r="BG214"/>
  <c r="BF214"/>
  <c r="BE214"/>
  <c r="T214"/>
  <c r="R214"/>
  <c r="P214"/>
  <c r="BK214"/>
  <c r="J214"/>
  <c r="BI213"/>
  <c r="BH213"/>
  <c r="BG213"/>
  <c r="BF213"/>
  <c r="BE213"/>
  <c r="T213"/>
  <c r="R213"/>
  <c r="P213"/>
  <c r="BK213"/>
  <c r="J213"/>
  <c r="BI212"/>
  <c r="BH212"/>
  <c r="BG212"/>
  <c r="BF212"/>
  <c r="BE212"/>
  <c r="T212"/>
  <c r="R212"/>
  <c r="P212"/>
  <c r="BK212"/>
  <c r="J212"/>
  <c r="BI211"/>
  <c r="BH211"/>
  <c r="BG211"/>
  <c r="BF211"/>
  <c r="BE211"/>
  <c r="T211"/>
  <c r="T210" s="1"/>
  <c r="R211"/>
  <c r="R210" s="1"/>
  <c r="P211"/>
  <c r="P210" s="1"/>
  <c r="BK211"/>
  <c r="BK210" s="1"/>
  <c r="J210" s="1"/>
  <c r="J69" s="1"/>
  <c r="J211"/>
  <c r="BI209"/>
  <c r="BH209"/>
  <c r="BG209"/>
  <c r="BF209"/>
  <c r="T209"/>
  <c r="T208" s="1"/>
  <c r="T207" s="1"/>
  <c r="R209"/>
  <c r="R208" s="1"/>
  <c r="P209"/>
  <c r="P208" s="1"/>
  <c r="P207" s="1"/>
  <c r="BK209"/>
  <c r="BK208" s="1"/>
  <c r="J209"/>
  <c r="BE209" s="1"/>
  <c r="BI205"/>
  <c r="BH205"/>
  <c r="BG205"/>
  <c r="BF205"/>
  <c r="T205"/>
  <c r="R205"/>
  <c r="P205"/>
  <c r="BK205"/>
  <c r="J205"/>
  <c r="BE205" s="1"/>
  <c r="BI203"/>
  <c r="BH203"/>
  <c r="BG203"/>
  <c r="BF203"/>
  <c r="T203"/>
  <c r="R203"/>
  <c r="P203"/>
  <c r="BK203"/>
  <c r="J203"/>
  <c r="BE203" s="1"/>
  <c r="BI201"/>
  <c r="BH201"/>
  <c r="BG201"/>
  <c r="BF201"/>
  <c r="T201"/>
  <c r="T200" s="1"/>
  <c r="R201"/>
  <c r="R200" s="1"/>
  <c r="P201"/>
  <c r="P200" s="1"/>
  <c r="BK201"/>
  <c r="BK200" s="1"/>
  <c r="J200" s="1"/>
  <c r="J66" s="1"/>
  <c r="J201"/>
  <c r="BE201" s="1"/>
  <c r="BI198"/>
  <c r="BH198"/>
  <c r="BG198"/>
  <c r="BF198"/>
  <c r="BE198"/>
  <c r="T198"/>
  <c r="T197" s="1"/>
  <c r="R198"/>
  <c r="R197" s="1"/>
  <c r="P198"/>
  <c r="P197" s="1"/>
  <c r="BK198"/>
  <c r="BK197" s="1"/>
  <c r="J197" s="1"/>
  <c r="J65" s="1"/>
  <c r="J198"/>
  <c r="BI196"/>
  <c r="BH196"/>
  <c r="BG196"/>
  <c r="BF196"/>
  <c r="T196"/>
  <c r="R196"/>
  <c r="P196"/>
  <c r="BK196"/>
  <c r="J196"/>
  <c r="BE196" s="1"/>
  <c r="BI195"/>
  <c r="BH195"/>
  <c r="BG195"/>
  <c r="BF195"/>
  <c r="T195"/>
  <c r="R195"/>
  <c r="P195"/>
  <c r="BK195"/>
  <c r="J195"/>
  <c r="BE195" s="1"/>
  <c r="BI194"/>
  <c r="BH194"/>
  <c r="BG194"/>
  <c r="BF194"/>
  <c r="T194"/>
  <c r="R194"/>
  <c r="P194"/>
  <c r="BK194"/>
  <c r="J194"/>
  <c r="BE194" s="1"/>
  <c r="BI192"/>
  <c r="BH192"/>
  <c r="BG192"/>
  <c r="BF192"/>
  <c r="T192"/>
  <c r="R192"/>
  <c r="P192"/>
  <c r="BK192"/>
  <c r="J192"/>
  <c r="BE192" s="1"/>
  <c r="BI191"/>
  <c r="BH191"/>
  <c r="BG191"/>
  <c r="BF191"/>
  <c r="T191"/>
  <c r="R191"/>
  <c r="P191"/>
  <c r="BK191"/>
  <c r="J191"/>
  <c r="BE191" s="1"/>
  <c r="BI189"/>
  <c r="BH189"/>
  <c r="BG189"/>
  <c r="BF189"/>
  <c r="T189"/>
  <c r="R189"/>
  <c r="P189"/>
  <c r="BK189"/>
  <c r="J189"/>
  <c r="BE189" s="1"/>
  <c r="BI188"/>
  <c r="BH188"/>
  <c r="BG188"/>
  <c r="BF188"/>
  <c r="BE188"/>
  <c r="T188"/>
  <c r="R188"/>
  <c r="P188"/>
  <c r="BK188"/>
  <c r="J188"/>
  <c r="BI186"/>
  <c r="BH186"/>
  <c r="BG186"/>
  <c r="BF186"/>
  <c r="BE186"/>
  <c r="T186"/>
  <c r="T185" s="1"/>
  <c r="R186"/>
  <c r="R185" s="1"/>
  <c r="P186"/>
  <c r="P185" s="1"/>
  <c r="BK186"/>
  <c r="BK185" s="1"/>
  <c r="J185" s="1"/>
  <c r="J64" s="1"/>
  <c r="J186"/>
  <c r="BI184"/>
  <c r="BH184"/>
  <c r="BG184"/>
  <c r="BF184"/>
  <c r="T184"/>
  <c r="R184"/>
  <c r="P184"/>
  <c r="BK184"/>
  <c r="J184"/>
  <c r="BE184" s="1"/>
  <c r="BI183"/>
  <c r="BH183"/>
  <c r="BG183"/>
  <c r="BF183"/>
  <c r="T183"/>
  <c r="R183"/>
  <c r="P183"/>
  <c r="BK183"/>
  <c r="J183"/>
  <c r="BE183" s="1"/>
  <c r="BI179"/>
  <c r="BH179"/>
  <c r="BG179"/>
  <c r="BF179"/>
  <c r="BE179"/>
  <c r="T179"/>
  <c r="R179"/>
  <c r="P179"/>
  <c r="BK179"/>
  <c r="J179"/>
  <c r="BI177"/>
  <c r="BH177"/>
  <c r="BG177"/>
  <c r="BF177"/>
  <c r="BE177"/>
  <c r="T177"/>
  <c r="R177"/>
  <c r="P177"/>
  <c r="BK177"/>
  <c r="J177"/>
  <c r="BI175"/>
  <c r="BH175"/>
  <c r="BG175"/>
  <c r="BF175"/>
  <c r="BE175"/>
  <c r="T175"/>
  <c r="T174" s="1"/>
  <c r="R175"/>
  <c r="R174" s="1"/>
  <c r="P175"/>
  <c r="P174" s="1"/>
  <c r="BK175"/>
  <c r="BK174" s="1"/>
  <c r="J174" s="1"/>
  <c r="J63" s="1"/>
  <c r="J175"/>
  <c r="BI173"/>
  <c r="BH173"/>
  <c r="BG173"/>
  <c r="BF173"/>
  <c r="T173"/>
  <c r="R173"/>
  <c r="P173"/>
  <c r="BK173"/>
  <c r="J173"/>
  <c r="BE173" s="1"/>
  <c r="BI172"/>
  <c r="BH172"/>
  <c r="BG172"/>
  <c r="BF172"/>
  <c r="T172"/>
  <c r="R172"/>
  <c r="P172"/>
  <c r="BK172"/>
  <c r="J172"/>
  <c r="BE172" s="1"/>
  <c r="BI171"/>
  <c r="BH171"/>
  <c r="BG171"/>
  <c r="BF171"/>
  <c r="T171"/>
  <c r="R171"/>
  <c r="P171"/>
  <c r="BK171"/>
  <c r="J171"/>
  <c r="BE171" s="1"/>
  <c r="BI170"/>
  <c r="BH170"/>
  <c r="BG170"/>
  <c r="BF170"/>
  <c r="T170"/>
  <c r="T169" s="1"/>
  <c r="R170"/>
  <c r="R169" s="1"/>
  <c r="P170"/>
  <c r="P169" s="1"/>
  <c r="BK170"/>
  <c r="BK169" s="1"/>
  <c r="J169" s="1"/>
  <c r="J62" s="1"/>
  <c r="J170"/>
  <c r="BE170" s="1"/>
  <c r="BI168"/>
  <c r="BH168"/>
  <c r="BG168"/>
  <c r="BF168"/>
  <c r="T168"/>
  <c r="R168"/>
  <c r="P168"/>
  <c r="BK168"/>
  <c r="J168"/>
  <c r="BE168" s="1"/>
  <c r="BI167"/>
  <c r="BH167"/>
  <c r="BG167"/>
  <c r="BF167"/>
  <c r="BE167"/>
  <c r="T167"/>
  <c r="R167"/>
  <c r="P167"/>
  <c r="BK167"/>
  <c r="J167"/>
  <c r="BI166"/>
  <c r="BH166"/>
  <c r="BG166"/>
  <c r="BF166"/>
  <c r="BE166"/>
  <c r="T166"/>
  <c r="R166"/>
  <c r="P166"/>
  <c r="BK166"/>
  <c r="J166"/>
  <c r="BI165"/>
  <c r="BH165"/>
  <c r="BG165"/>
  <c r="BF165"/>
  <c r="BE165"/>
  <c r="T165"/>
  <c r="R165"/>
  <c r="P165"/>
  <c r="BK165"/>
  <c r="J165"/>
  <c r="BI164"/>
  <c r="BH164"/>
  <c r="BG164"/>
  <c r="BF164"/>
  <c r="BE164"/>
  <c r="T164"/>
  <c r="R164"/>
  <c r="P164"/>
  <c r="BK164"/>
  <c r="J164"/>
  <c r="BI163"/>
  <c r="BH163"/>
  <c r="BG163"/>
  <c r="BF163"/>
  <c r="BE163"/>
  <c r="T163"/>
  <c r="R163"/>
  <c r="P163"/>
  <c r="BK163"/>
  <c r="J163"/>
  <c r="BI161"/>
  <c r="BH161"/>
  <c r="BG161"/>
  <c r="BF161"/>
  <c r="BE161"/>
  <c r="T161"/>
  <c r="T160" s="1"/>
  <c r="R161"/>
  <c r="R160" s="1"/>
  <c r="P161"/>
  <c r="P160" s="1"/>
  <c r="BK161"/>
  <c r="BK160" s="1"/>
  <c r="J160" s="1"/>
  <c r="J61" s="1"/>
  <c r="J161"/>
  <c r="BI159"/>
  <c r="BH159"/>
  <c r="BG159"/>
  <c r="BF159"/>
  <c r="T159"/>
  <c r="R159"/>
  <c r="P159"/>
  <c r="BK159"/>
  <c r="J159"/>
  <c r="BE159" s="1"/>
  <c r="BI158"/>
  <c r="BH158"/>
  <c r="BG158"/>
  <c r="BF158"/>
  <c r="T158"/>
  <c r="R158"/>
  <c r="P158"/>
  <c r="BK158"/>
  <c r="J158"/>
  <c r="BE158" s="1"/>
  <c r="BI156"/>
  <c r="BH156"/>
  <c r="BG156"/>
  <c r="BF156"/>
  <c r="T156"/>
  <c r="R156"/>
  <c r="P156"/>
  <c r="BK156"/>
  <c r="J156"/>
  <c r="BE156" s="1"/>
  <c r="BI154"/>
  <c r="BH154"/>
  <c r="BG154"/>
  <c r="BF154"/>
  <c r="T154"/>
  <c r="T153" s="1"/>
  <c r="T152" s="1"/>
  <c r="R154"/>
  <c r="R153" s="1"/>
  <c r="R152" s="1"/>
  <c r="P154"/>
  <c r="P153" s="1"/>
  <c r="P152" s="1"/>
  <c r="BK154"/>
  <c r="BK153" s="1"/>
  <c r="J154"/>
  <c r="BE154" s="1"/>
  <c r="BI151"/>
  <c r="BH151"/>
  <c r="BG151"/>
  <c r="BF151"/>
  <c r="T151"/>
  <c r="T150" s="1"/>
  <c r="R151"/>
  <c r="R150" s="1"/>
  <c r="P151"/>
  <c r="P150" s="1"/>
  <c r="BK151"/>
  <c r="BK150" s="1"/>
  <c r="J150" s="1"/>
  <c r="J58" s="1"/>
  <c r="J151"/>
  <c r="BE151" s="1"/>
  <c r="BI149"/>
  <c r="BH149"/>
  <c r="BG149"/>
  <c r="BF149"/>
  <c r="BE149"/>
  <c r="T149"/>
  <c r="R149"/>
  <c r="P149"/>
  <c r="BK149"/>
  <c r="J149"/>
  <c r="BI148"/>
  <c r="BH148"/>
  <c r="BG148"/>
  <c r="BF148"/>
  <c r="BE148"/>
  <c r="T148"/>
  <c r="R148"/>
  <c r="P148"/>
  <c r="BK148"/>
  <c r="J148"/>
  <c r="BI147"/>
  <c r="BH147"/>
  <c r="BG147"/>
  <c r="BF147"/>
  <c r="BE147"/>
  <c r="T147"/>
  <c r="R147"/>
  <c r="P147"/>
  <c r="BK147"/>
  <c r="J147"/>
  <c r="BI146"/>
  <c r="BH146"/>
  <c r="BG146"/>
  <c r="BF146"/>
  <c r="BE146"/>
  <c r="T146"/>
  <c r="T145" s="1"/>
  <c r="R146"/>
  <c r="R145" s="1"/>
  <c r="P146"/>
  <c r="P145" s="1"/>
  <c r="BK146"/>
  <c r="BK145" s="1"/>
  <c r="J145" s="1"/>
  <c r="J57" s="1"/>
  <c r="J146"/>
  <c r="BI143"/>
  <c r="BH143"/>
  <c r="BG143"/>
  <c r="BF143"/>
  <c r="T143"/>
  <c r="R143"/>
  <c r="P143"/>
  <c r="BK143"/>
  <c r="J143"/>
  <c r="BE143" s="1"/>
  <c r="BI140"/>
  <c r="BH140"/>
  <c r="BG140"/>
  <c r="BF140"/>
  <c r="T140"/>
  <c r="R140"/>
  <c r="P140"/>
  <c r="BK140"/>
  <c r="J140"/>
  <c r="BE140" s="1"/>
  <c r="BI138"/>
  <c r="BH138"/>
  <c r="BG138"/>
  <c r="BF138"/>
  <c r="T138"/>
  <c r="R138"/>
  <c r="P138"/>
  <c r="BK138"/>
  <c r="J138"/>
  <c r="BE138" s="1"/>
  <c r="BI136"/>
  <c r="BH136"/>
  <c r="BG136"/>
  <c r="BF136"/>
  <c r="T136"/>
  <c r="R136"/>
  <c r="P136"/>
  <c r="BK136"/>
  <c r="J136"/>
  <c r="BE136" s="1"/>
  <c r="BI134"/>
  <c r="BH134"/>
  <c r="BG134"/>
  <c r="BF134"/>
  <c r="T134"/>
  <c r="R134"/>
  <c r="P134"/>
  <c r="BK134"/>
  <c r="J134"/>
  <c r="BE134" s="1"/>
  <c r="BI133"/>
  <c r="BH133"/>
  <c r="BG133"/>
  <c r="BF133"/>
  <c r="T133"/>
  <c r="R133"/>
  <c r="P133"/>
  <c r="BK133"/>
  <c r="J133"/>
  <c r="BE133" s="1"/>
  <c r="BI131"/>
  <c r="BH131"/>
  <c r="BG131"/>
  <c r="BF131"/>
  <c r="T131"/>
  <c r="R131"/>
  <c r="P131"/>
  <c r="BK131"/>
  <c r="J131"/>
  <c r="BE131" s="1"/>
  <c r="BI129"/>
  <c r="BH129"/>
  <c r="BG129"/>
  <c r="BF129"/>
  <c r="BE129"/>
  <c r="T129"/>
  <c r="R129"/>
  <c r="P129"/>
  <c r="BK129"/>
  <c r="J129"/>
  <c r="BI128"/>
  <c r="BH128"/>
  <c r="BG128"/>
  <c r="BF128"/>
  <c r="BE128"/>
  <c r="T128"/>
  <c r="R128"/>
  <c r="P128"/>
  <c r="BK128"/>
  <c r="J128"/>
  <c r="BI127"/>
  <c r="BH127"/>
  <c r="BG127"/>
  <c r="BF127"/>
  <c r="BE127"/>
  <c r="T127"/>
  <c r="R127"/>
  <c r="P127"/>
  <c r="BK127"/>
  <c r="J127"/>
  <c r="BI126"/>
  <c r="BH126"/>
  <c r="BG126"/>
  <c r="BF126"/>
  <c r="BE126"/>
  <c r="T126"/>
  <c r="R126"/>
  <c r="P126"/>
  <c r="BK126"/>
  <c r="J126"/>
  <c r="BI125"/>
  <c r="BH125"/>
  <c r="BG125"/>
  <c r="BF125"/>
  <c r="BE125"/>
  <c r="T125"/>
  <c r="R125"/>
  <c r="P125"/>
  <c r="BK125"/>
  <c r="J125"/>
  <c r="BI124"/>
  <c r="BH124"/>
  <c r="BG124"/>
  <c r="BF124"/>
  <c r="BE124"/>
  <c r="T124"/>
  <c r="R124"/>
  <c r="P124"/>
  <c r="BK124"/>
  <c r="J124"/>
  <c r="BI123"/>
  <c r="BH123"/>
  <c r="BG123"/>
  <c r="BF123"/>
  <c r="BE123"/>
  <c r="T123"/>
  <c r="R123"/>
  <c r="P123"/>
  <c r="BK123"/>
  <c r="J123"/>
  <c r="BI121"/>
  <c r="BH121"/>
  <c r="BG121"/>
  <c r="BF121"/>
  <c r="BE121"/>
  <c r="T121"/>
  <c r="T120" s="1"/>
  <c r="R121"/>
  <c r="R120" s="1"/>
  <c r="P121"/>
  <c r="P120" s="1"/>
  <c r="BK121"/>
  <c r="BK120" s="1"/>
  <c r="J120" s="1"/>
  <c r="J56" s="1"/>
  <c r="J121"/>
  <c r="BI119"/>
  <c r="BH119"/>
  <c r="BG119"/>
  <c r="BF119"/>
  <c r="T119"/>
  <c r="R119"/>
  <c r="P119"/>
  <c r="BK119"/>
  <c r="J119"/>
  <c r="BE119" s="1"/>
  <c r="BI117"/>
  <c r="BH117"/>
  <c r="BG117"/>
  <c r="BF117"/>
  <c r="T117"/>
  <c r="R117"/>
  <c r="P117"/>
  <c r="BK117"/>
  <c r="J117"/>
  <c r="BE117" s="1"/>
  <c r="BI115"/>
  <c r="BH115"/>
  <c r="BG115"/>
  <c r="BF115"/>
  <c r="T115"/>
  <c r="R115"/>
  <c r="P115"/>
  <c r="BK115"/>
  <c r="J115"/>
  <c r="BE115" s="1"/>
  <c r="BI111"/>
  <c r="BH111"/>
  <c r="BG111"/>
  <c r="BF111"/>
  <c r="T111"/>
  <c r="R111"/>
  <c r="P111"/>
  <c r="BK111"/>
  <c r="J111"/>
  <c r="BE111" s="1"/>
  <c r="BI107"/>
  <c r="BH107"/>
  <c r="BG107"/>
  <c r="BF107"/>
  <c r="T107"/>
  <c r="R107"/>
  <c r="P107"/>
  <c r="BK107"/>
  <c r="J107"/>
  <c r="BE107" s="1"/>
  <c r="BI103"/>
  <c r="BH103"/>
  <c r="BG103"/>
  <c r="BF103"/>
  <c r="T103"/>
  <c r="R103"/>
  <c r="P103"/>
  <c r="BK103"/>
  <c r="J103"/>
  <c r="BE103" s="1"/>
  <c r="BI101"/>
  <c r="BH101"/>
  <c r="BG101"/>
  <c r="BF101"/>
  <c r="T101"/>
  <c r="R101"/>
  <c r="P101"/>
  <c r="BK101"/>
  <c r="J101"/>
  <c r="BE101" s="1"/>
  <c r="BI99"/>
  <c r="BH99"/>
  <c r="BG99"/>
  <c r="BF99"/>
  <c r="T99"/>
  <c r="T98" s="1"/>
  <c r="R99"/>
  <c r="R98" s="1"/>
  <c r="P99"/>
  <c r="P98" s="1"/>
  <c r="BK99"/>
  <c r="BK98" s="1"/>
  <c r="J98" s="1"/>
  <c r="J55" s="1"/>
  <c r="J99"/>
  <c r="BE99" s="1"/>
  <c r="BI94"/>
  <c r="BH94"/>
  <c r="BG94"/>
  <c r="BF94"/>
  <c r="BE94"/>
  <c r="T94"/>
  <c r="R94"/>
  <c r="P94"/>
  <c r="BK94"/>
  <c r="J94"/>
  <c r="BI92"/>
  <c r="BH92"/>
  <c r="BG92"/>
  <c r="BF92"/>
  <c r="BE92"/>
  <c r="T92"/>
  <c r="R92"/>
  <c r="P92"/>
  <c r="BK92"/>
  <c r="J92"/>
  <c r="BI90"/>
  <c r="F32" s="1"/>
  <c r="BD52" i="1" s="1"/>
  <c r="BD51" s="1"/>
  <c r="W30" s="1"/>
  <c r="BH90" i="2"/>
  <c r="F31" s="1"/>
  <c r="BC52" i="1" s="1"/>
  <c r="BC51" s="1"/>
  <c r="BG90" i="2"/>
  <c r="F30" s="1"/>
  <c r="BB52" i="1" s="1"/>
  <c r="BB51" s="1"/>
  <c r="BF90" i="2"/>
  <c r="F29" s="1"/>
  <c r="BA52" i="1" s="1"/>
  <c r="BA51" s="1"/>
  <c r="BE90" i="2"/>
  <c r="F28" s="1"/>
  <c r="AZ52" i="1" s="1"/>
  <c r="AZ51" s="1"/>
  <c r="T90" i="2"/>
  <c r="T89" s="1"/>
  <c r="T88" s="1"/>
  <c r="T87" s="1"/>
  <c r="R90"/>
  <c r="R89" s="1"/>
  <c r="R88" s="1"/>
  <c r="P90"/>
  <c r="P89" s="1"/>
  <c r="P88" s="1"/>
  <c r="P87" s="1"/>
  <c r="AU52" i="1" s="1"/>
  <c r="AU51" s="1"/>
  <c r="BK90" i="2"/>
  <c r="BK89" s="1"/>
  <c r="J90"/>
  <c r="J83"/>
  <c r="F83"/>
  <c r="F81"/>
  <c r="E79"/>
  <c r="J47"/>
  <c r="F47"/>
  <c r="F45"/>
  <c r="E43"/>
  <c r="J16"/>
  <c r="E16"/>
  <c r="F84" s="1"/>
  <c r="J15"/>
  <c r="J10"/>
  <c r="J81" s="1"/>
  <c r="AS51" i="1"/>
  <c r="L47"/>
  <c r="AM46"/>
  <c r="L46"/>
  <c r="AM44"/>
  <c r="L44"/>
  <c r="L42"/>
  <c r="L41"/>
  <c r="AW51" l="1"/>
  <c r="AK27" s="1"/>
  <c r="W27"/>
  <c r="W29"/>
  <c r="AY51"/>
  <c r="J89" i="2"/>
  <c r="J54" s="1"/>
  <c r="BK88"/>
  <c r="W26" i="1"/>
  <c r="AV51"/>
  <c r="W28"/>
  <c r="AX51"/>
  <c r="J153" i="2"/>
  <c r="J60" s="1"/>
  <c r="BK152"/>
  <c r="J152" s="1"/>
  <c r="J59" s="1"/>
  <c r="J208"/>
  <c r="J68" s="1"/>
  <c r="BK207"/>
  <c r="J207" s="1"/>
  <c r="J67" s="1"/>
  <c r="R207"/>
  <c r="R87" s="1"/>
  <c r="J45"/>
  <c r="J28"/>
  <c r="AV52" i="1" s="1"/>
  <c r="AT52" s="1"/>
  <c r="J29" i="2"/>
  <c r="AW52" i="1" s="1"/>
  <c r="F48" i="2"/>
  <c r="AK26" i="1" l="1"/>
  <c r="AT51"/>
  <c r="J88" i="2"/>
  <c r="J53" s="1"/>
  <c r="BK87"/>
  <c r="J87" s="1"/>
  <c r="J52" l="1"/>
  <c r="J25"/>
  <c r="J34" l="1"/>
  <c r="AG52" i="1"/>
  <c r="AG51" l="1"/>
  <c r="AN52"/>
  <c r="AK23" l="1"/>
  <c r="AK32" s="1"/>
  <c r="AN51"/>
</calcChain>
</file>

<file path=xl/sharedStrings.xml><?xml version="1.0" encoding="utf-8"?>
<sst xmlns="http://schemas.openxmlformats.org/spreadsheetml/2006/main" count="2254" uniqueCount="657">
  <si>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</si>
  <si>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</si>
  <si>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</si>
  <si>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</si>
  <si>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</si>
  <si>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</si>
  <si>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</si>
  <si>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{3e1570f8-081d-4755-9f71-cbde2ca0e808}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</si>
  <si>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</si>
  <si>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</si>
  <si>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</si>
  <si>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</si>
  <si>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</si>
  <si>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</si>
  <si>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</si>
  <si>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</si>
  <si>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1734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</si>
  <si>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</si>
  <si>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0,1</t>
  </si>
  <si>
    <t>Stavba:</t>
  </si>
  <si>
    <t>Modernizace výtahu stravovacího provozu -  ON Trutnov a.s.</t>
  </si>
  <si>
    <t>KSO:</t>
  </si>
  <si>
    <t/>
  </si>
  <si>
    <t>CC-CZ:</t>
  </si>
  <si>
    <t>Místo:</t>
  </si>
  <si>
    <t xml:space="preserve"> </t>
  </si>
  <si>
    <t>Datum:</t>
  </si>
  <si>
    <t>1.9.2017</t>
  </si>
  <si>
    <t>Zadavatel:</t>
  </si>
  <si>
    <t>IČ:</t>
  </si>
  <si>
    <t>Královehradecký kraj</t>
  </si>
  <si>
    <t>DIČ:</t>
  </si>
  <si>
    <t>Uchazeč:</t>
  </si>
  <si>
    <t>Vyplň údaj</t>
  </si>
  <si>
    <t>Projektant:</t>
  </si>
  <si>
    <t>Ing. Pavel Starý, Vrchlabí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</si>
  <si>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</si>
  <si>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</si>
  <si>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</si>
  <si>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</si>
  <si>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</si>
  <si>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</si>
  <si>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</si>
  <si>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</si>
  <si>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</si>
  <si>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</si>
  <si>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</si>
  <si>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</si>
  <si>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</si>
  <si>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</si>
  <si>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</si>
  <si>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</si>
  <si>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</si>
  <si>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</si>
  <si>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</si>
  <si>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</si>
  <si>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</si>
  <si>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</si>
  <si>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</si>
  <si>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</si>
  <si>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</si>
  <si>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</si>
  <si>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</si>
  <si>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</si>
  <si>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</si>
  <si>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</si>
  <si>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</si>
  <si>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</si>
  <si>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</si>
  <si>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</si>
  <si>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</si>
  <si>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</si>
  <si>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</si>
  <si>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</si>
  <si>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</si>
  <si>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</si>
  <si>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</si>
  <si>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</si>
  <si>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</si>
  <si>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1) Krycí list soupisu</t>
  </si>
  <si>
    <t>2) Rekapitulace</t>
  </si>
  <si>
    <t>3) Soupis prací</t>
  </si>
  <si>
    <t>Zpět na list:</t>
  </si>
  <si>
    <t>Rekapitulace stavby</t>
  </si>
  <si>
    <t>omítky</t>
  </si>
  <si>
    <t>37,26</t>
  </si>
  <si>
    <t>2</t>
  </si>
  <si>
    <t>plochačela</t>
  </si>
  <si>
    <t>23,66</t>
  </si>
  <si>
    <t>KRYCÍ LIST SOUPISU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</si>
  <si>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</si>
  <si>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</si>
  <si>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</si>
  <si>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</si>
  <si>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</si>
  <si>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</si>
  <si>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</si>
  <si>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</si>
  <si>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</si>
  <si>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</si>
  <si>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</si>
  <si>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</si>
  <si>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</si>
  <si>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763 - Konstrukce suché výstavby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</si>
  <si>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</si>
  <si>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</si>
  <si>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</si>
  <si>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</si>
  <si>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</si>
  <si>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M - Práce a dodávky M</t>
  </si>
  <si>
    <t xml:space="preserve">    21-M - Elektromontáže</t>
  </si>
  <si>
    <t xml:space="preserve">    33-M - Montáže dopr.zaříz.,sklad. zař. a váh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</si>
  <si>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</si>
  <si>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</si>
  <si>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</si>
  <si>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</si>
  <si>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</si>
  <si>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</si>
  <si>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</si>
  <si>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</si>
  <si>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</si>
  <si>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</si>
  <si>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</si>
  <si>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</si>
  <si>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</si>
  <si>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</si>
  <si>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</si>
  <si>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</si>
  <si>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</si>
  <si>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3</t>
  </si>
  <si>
    <t>Svislé a kompletní konstrukce</t>
  </si>
  <si>
    <t>K</t>
  </si>
  <si>
    <t>413232231</t>
  </si>
  <si>
    <t>Zazdívka zhlaví válcovaných nosníků v přes 300 mm</t>
  </si>
  <si>
    <t>kus</t>
  </si>
  <si>
    <t>CS ÚRS 2016 01</t>
  </si>
  <si>
    <t>4</t>
  </si>
  <si>
    <t>-1371185097</t>
  </si>
  <si>
    <t>VV</t>
  </si>
  <si>
    <t>"obezdívka dveřní uzávěry:"3</t>
  </si>
  <si>
    <t>317234410</t>
  </si>
  <si>
    <t>Vyzdívka mezi nosníky z cihel pálených na MC</t>
  </si>
  <si>
    <t>m3</t>
  </si>
  <si>
    <t>CS ÚRS 2017 01</t>
  </si>
  <si>
    <t>-2095488376</t>
  </si>
  <si>
    <t>0,3*0,2*1,7</t>
  </si>
  <si>
    <t>317944321</t>
  </si>
  <si>
    <t>Válcované nosníky do č.12 dodatečně osazované do připravených otvorů</t>
  </si>
  <si>
    <t>t</t>
  </si>
  <si>
    <t>1995617590</t>
  </si>
  <si>
    <t>"L120/80/10:" 15,02*(1,7*2)*3*0,0011</t>
  </si>
  <si>
    <t>"Ič120:" 11,1*1,6*3*0,0011</t>
  </si>
  <si>
    <t>Součet</t>
  </si>
  <si>
    <t>6</t>
  </si>
  <si>
    <t>Úpravy povrchů, podlahy a osazování výplní</t>
  </si>
  <si>
    <t>611321145</t>
  </si>
  <si>
    <t>Vápenocementová omítka štuková dvouvrstvá vnitřních schodišťových konstrukcí nanášená ručně</t>
  </si>
  <si>
    <t>m2</t>
  </si>
  <si>
    <t>1087599232</t>
  </si>
  <si>
    <t>"čela:"1,8*2*8,65-1,1*2*3-1,1*0,8</t>
  </si>
  <si>
    <t>5</t>
  </si>
  <si>
    <t>611325222</t>
  </si>
  <si>
    <t>Vápenocementová štuková omítka malých ploch do 0,25 m2 na stropech</t>
  </si>
  <si>
    <t>-1077870728</t>
  </si>
  <si>
    <t>"začištění vent.otvoru:" 2</t>
  </si>
  <si>
    <t>612325302</t>
  </si>
  <si>
    <t>Vápenocementová štuková omítka ostění nebo nadpraží</t>
  </si>
  <si>
    <t>-1955873250</t>
  </si>
  <si>
    <t>0,5*(0,8*2+1,2*2)+0,2*1,7*2</t>
  </si>
  <si>
    <t>"na L:" 0,9*1,7*3</t>
  </si>
  <si>
    <t>Mezisoučet</t>
  </si>
  <si>
    <t>7</t>
  </si>
  <si>
    <t>613142001</t>
  </si>
  <si>
    <t>Potažení vnitřních pilířů nebo sloupů sklovláknitým pletivem vtlačeným do tenkovrstvé hmoty</t>
  </si>
  <si>
    <t>1005467776</t>
  </si>
  <si>
    <t>"překlad I:" 1,2</t>
  </si>
  <si>
    <t>"na L:"4,59</t>
  </si>
  <si>
    <t>8</t>
  </si>
  <si>
    <t>617325422</t>
  </si>
  <si>
    <t>Oprava vnitřní vápenocementové štukové omítky světlíků nebo šachet v rozsahu plochy do 30%</t>
  </si>
  <si>
    <t>-83407639</t>
  </si>
  <si>
    <t>1,8*4*9,5-1,1*2*3-1,1*0,8</t>
  </si>
  <si>
    <t>-plochačela</t>
  </si>
  <si>
    <t>9</t>
  </si>
  <si>
    <t>632681115</t>
  </si>
  <si>
    <t>Vyspravení betonových podlah rychletuhnoucím polymerem - vysprávka D 500 mm a tl 50 mm</t>
  </si>
  <si>
    <t>832846892</t>
  </si>
  <si>
    <t>"prahy:"3</t>
  </si>
  <si>
    <t>10</t>
  </si>
  <si>
    <t>631351101</t>
  </si>
  <si>
    <t>Zřízení bednění rýh a hran v podlahách</t>
  </si>
  <si>
    <t>659206949</t>
  </si>
  <si>
    <t>0,2*1,7*3</t>
  </si>
  <si>
    <t>11</t>
  </si>
  <si>
    <t>631351102</t>
  </si>
  <si>
    <t>Odstranění bednění rýh a hran v podlahách</t>
  </si>
  <si>
    <t>-946887799</t>
  </si>
  <si>
    <t>Ostatní konstrukce a práce, bourání</t>
  </si>
  <si>
    <t>12</t>
  </si>
  <si>
    <t>919735122</t>
  </si>
  <si>
    <t>Řezání stávajícího betonového krytu hl do 100 mm</t>
  </si>
  <si>
    <t>m</t>
  </si>
  <si>
    <t>1096666766</t>
  </si>
  <si>
    <t>"podlaha:" 1,25*3</t>
  </si>
  <si>
    <t>13</t>
  </si>
  <si>
    <t>94111113R6</t>
  </si>
  <si>
    <t>Doprava lešení (dovoz a odvoz)</t>
  </si>
  <si>
    <t>soub</t>
  </si>
  <si>
    <t>1311391286</t>
  </si>
  <si>
    <t>14</t>
  </si>
  <si>
    <t>949311111</t>
  </si>
  <si>
    <t>Montáž lešení trubkového do šachet o půdorysné ploše do 6 m2 v do 10 m</t>
  </si>
  <si>
    <t>1316417144</t>
  </si>
  <si>
    <t>94931121R1</t>
  </si>
  <si>
    <t>Příplatek k lešení trubkovému do šachet do 6 m2 v do 30 m zapoužití po dobu výstavby</t>
  </si>
  <si>
    <t>-1992083098</t>
  </si>
  <si>
    <t>16</t>
  </si>
  <si>
    <t>949411811</t>
  </si>
  <si>
    <t>Demontáž schodišťových věží trubkových o půdorysné ploše do 10 m2 v do 10 m</t>
  </si>
  <si>
    <t>-1537775890</t>
  </si>
  <si>
    <t>17</t>
  </si>
  <si>
    <t>952901111</t>
  </si>
  <si>
    <t>Vyčištění budov bytové a občanské výstavby při výšce podlaží do 4 m</t>
  </si>
  <si>
    <t>-1151458475</t>
  </si>
  <si>
    <t>18</t>
  </si>
  <si>
    <t>9529013R2</t>
  </si>
  <si>
    <t>Úklid a čištění dna výtahové šachty 1,8x1,8m a přepravníhoúkomunikačního prostoru v 1NP- opakovaný po dobu výstavby a konečný</t>
  </si>
  <si>
    <t>kpl</t>
  </si>
  <si>
    <t>1439135349</t>
  </si>
  <si>
    <t>19</t>
  </si>
  <si>
    <t>971033341</t>
  </si>
  <si>
    <t>Vybourání otvorů ve zdivu cihelném pl do 0,09 m2 na MVC nebo MV tl do 300 mm</t>
  </si>
  <si>
    <t>1556330263</t>
  </si>
  <si>
    <t>"nová ventilační mřížka:" 1</t>
  </si>
  <si>
    <t>20</t>
  </si>
  <si>
    <t>971033541</t>
  </si>
  <si>
    <t>Vybourání otvorů ve zdivu cihelném pl do 1 m2 na MVC nebo MV tl do 300 mm</t>
  </si>
  <si>
    <t>-1905840426</t>
  </si>
  <si>
    <t>0,3*0,8*1,2</t>
  </si>
  <si>
    <t>973031335</t>
  </si>
  <si>
    <t>Vysekání kapes ve zdivu cihelném na MV nebo MVC pl do 0,16 m2 hl do 300 mm</t>
  </si>
  <si>
    <t>1091108210</t>
  </si>
  <si>
    <t>22</t>
  </si>
  <si>
    <t>974031165</t>
  </si>
  <si>
    <t>Vysekání rýh ve zdivu cihelném hl do 150 mm š do 200 mm</t>
  </si>
  <si>
    <t>-758711408</t>
  </si>
  <si>
    <t>1,7*2</t>
  </si>
  <si>
    <t>23</t>
  </si>
  <si>
    <t>974042555</t>
  </si>
  <si>
    <t>Vysekání rýh v dlažbě betonové nebo jiné monolitické hl do 100 mm š do 200 mm</t>
  </si>
  <si>
    <t>1823655089</t>
  </si>
  <si>
    <t>1,25*3</t>
  </si>
  <si>
    <t>24</t>
  </si>
  <si>
    <t>97801119R1</t>
  </si>
  <si>
    <t>Otlučení vnitřní vápenné nebo vápenocementové omítky stropů v rozsahu do 100 % - rýha v nadpraží</t>
  </si>
  <si>
    <t>187309263</t>
  </si>
  <si>
    <t>"ostění-pro osazení L:" 0,6*1,25*3+0,4*0,2*12</t>
  </si>
  <si>
    <t>25</t>
  </si>
  <si>
    <t>978013191</t>
  </si>
  <si>
    <t>Otlučení vnitřní vápenné nebo vápenocementové omítky stěn stěn v rozsahu do 100 %</t>
  </si>
  <si>
    <t>-49646014</t>
  </si>
  <si>
    <t>26</t>
  </si>
  <si>
    <t>980100100</t>
  </si>
  <si>
    <t xml:space="preserve">Zahrazení prostoru stavebních prací kolem dveří výtahové šachty v prostoru kuchyně (pevná protiprašné zábrana, sv.=3,6m)-zřízení, pronájem,demontáž s likvidací materiálu </t>
  </si>
  <si>
    <t>982393495</t>
  </si>
  <si>
    <t>"2NP:" 2</t>
  </si>
  <si>
    <t>997</t>
  </si>
  <si>
    <t>Přesun sutě</t>
  </si>
  <si>
    <t>27</t>
  </si>
  <si>
    <t>997013213</t>
  </si>
  <si>
    <t>Vnitrostaveništní doprava suti a vybouraných hmot pro budovy v do 12 m ručně</t>
  </si>
  <si>
    <t>1732327701</t>
  </si>
  <si>
    <t>28</t>
  </si>
  <si>
    <t>997013511</t>
  </si>
  <si>
    <t>Odvoz suti a vybouraných hmot z meziskládky na skládku do 1 km s naložením a se složením</t>
  </si>
  <si>
    <t>-1584500211</t>
  </si>
  <si>
    <t>29</t>
  </si>
  <si>
    <t>9970135R0</t>
  </si>
  <si>
    <t xml:space="preserve">Příplatek k odvozu suti a vybouraných hmot za dopravu na místo skládky </t>
  </si>
  <si>
    <t>267466900</t>
  </si>
  <si>
    <t>30</t>
  </si>
  <si>
    <t>997013831</t>
  </si>
  <si>
    <t>Poplatek za uložení stavebního směsného odpadu na skládce (skládkovné)</t>
  </si>
  <si>
    <t>-400285967</t>
  </si>
  <si>
    <t>998</t>
  </si>
  <si>
    <t>Přesun hmot</t>
  </si>
  <si>
    <t>31</t>
  </si>
  <si>
    <t>998018002</t>
  </si>
  <si>
    <t>Přesun hmot ruční pro budovy v do 12 m</t>
  </si>
  <si>
    <t>472150902</t>
  </si>
  <si>
    <t>PSV</t>
  </si>
  <si>
    <t>Práce a dodávky PSV</t>
  </si>
  <si>
    <t>713</t>
  </si>
  <si>
    <t>Izolace tepelné</t>
  </si>
  <si>
    <t>32</t>
  </si>
  <si>
    <t>713111121</t>
  </si>
  <si>
    <t>Montáž izolace tepelné spodem stropů s uchycením drátem rohoží, pásů, dílců, desek</t>
  </si>
  <si>
    <t>1750728569</t>
  </si>
  <si>
    <t>1,8*1,8</t>
  </si>
  <si>
    <t>33</t>
  </si>
  <si>
    <t>M</t>
  </si>
  <si>
    <t>631480110</t>
  </si>
  <si>
    <t>deska minerální střešní izolační ISOVER ORSIK 600x1200 mm tl. 200 mm</t>
  </si>
  <si>
    <t>-1065679871</t>
  </si>
  <si>
    <t>3,24*1,02 'Přepočtené koeficientem množství</t>
  </si>
  <si>
    <t>34</t>
  </si>
  <si>
    <t>998713102</t>
  </si>
  <si>
    <t>Přesun hmot tonážní pro izolace tepelné v objektech v do 12 m</t>
  </si>
  <si>
    <t>541609058</t>
  </si>
  <si>
    <t>35</t>
  </si>
  <si>
    <t>998713181</t>
  </si>
  <si>
    <t>Příplatek k přesunu hmot tonážní 713 prováděný bez použití mechanizace</t>
  </si>
  <si>
    <t>-1932657937</t>
  </si>
  <si>
    <t>763</t>
  </si>
  <si>
    <t>Konstrukce suché výstavby</t>
  </si>
  <si>
    <t>36</t>
  </si>
  <si>
    <t>763131432</t>
  </si>
  <si>
    <t>SDK podhled deska 1xDF 15 bez TI dvouvrstvá spodní kce profil CD+UD</t>
  </si>
  <si>
    <t>-1588616503</t>
  </si>
  <si>
    <t>37</t>
  </si>
  <si>
    <t>763131714</t>
  </si>
  <si>
    <t>SDK podhled základní penetrační nátěr</t>
  </si>
  <si>
    <t>941895677</t>
  </si>
  <si>
    <t>38</t>
  </si>
  <si>
    <t>76313175R1</t>
  </si>
  <si>
    <t>D+M parotěsné zábrany do SDK podhledu vč.dotěsňovacích prvků</t>
  </si>
  <si>
    <t>-1330361841</t>
  </si>
  <si>
    <t>39</t>
  </si>
  <si>
    <t>763131761</t>
  </si>
  <si>
    <t>Příplatek k SDK podhledu za plochu do 3 m2 jednotlivě</t>
  </si>
  <si>
    <t>948092001</t>
  </si>
  <si>
    <t>40</t>
  </si>
  <si>
    <t>763131765</t>
  </si>
  <si>
    <t>Příplatek k SDK podhledu za výšku zavěšení přes 0,5 do 1,0 m</t>
  </si>
  <si>
    <t>440799722</t>
  </si>
  <si>
    <t>41</t>
  </si>
  <si>
    <t>998763101</t>
  </si>
  <si>
    <t>Přesun hmot tonážní pro dřevostavby v objektech v do 12 m</t>
  </si>
  <si>
    <t>-1462753367</t>
  </si>
  <si>
    <t>42</t>
  </si>
  <si>
    <t>998763181</t>
  </si>
  <si>
    <t>Příplatek k přesunu hmot tonážní pro 763 dřevostavby prováděný bez použití mechanizace</t>
  </si>
  <si>
    <t>-381218181</t>
  </si>
  <si>
    <t>767</t>
  </si>
  <si>
    <t>Konstrukce zámečnické</t>
  </si>
  <si>
    <t>43</t>
  </si>
  <si>
    <t>767100100</t>
  </si>
  <si>
    <t>Žebřík na dno šachty - přemístění</t>
  </si>
  <si>
    <t>-259539881</t>
  </si>
  <si>
    <t>44</t>
  </si>
  <si>
    <t>767200100</t>
  </si>
  <si>
    <t>Šetrná demontáž krycích rohových lišt z oc.plechu (pro zpětné použití)</t>
  </si>
  <si>
    <t>787111960</t>
  </si>
  <si>
    <t>45</t>
  </si>
  <si>
    <t>767200110</t>
  </si>
  <si>
    <t xml:space="preserve">Zpětná montáž krycích rohových lišt z oc.plechu </t>
  </si>
  <si>
    <t>751247888</t>
  </si>
  <si>
    <t>46</t>
  </si>
  <si>
    <t>767200200</t>
  </si>
  <si>
    <t>D+M Ventilační mřížka 175/175mm, požární odolnost EI30</t>
  </si>
  <si>
    <t>-189755765</t>
  </si>
  <si>
    <t>771</t>
  </si>
  <si>
    <t>Podlahy z dlaždic</t>
  </si>
  <si>
    <t>47</t>
  </si>
  <si>
    <t>771573918</t>
  </si>
  <si>
    <t>Oprava podlah z keramických dlaždic režných lepených do 45 ks/m2</t>
  </si>
  <si>
    <t>943321929</t>
  </si>
  <si>
    <t>9*3</t>
  </si>
  <si>
    <t>48</t>
  </si>
  <si>
    <t>597612901</t>
  </si>
  <si>
    <t>dlaždice keramické - dle stávajících</t>
  </si>
  <si>
    <t>-109385175</t>
  </si>
  <si>
    <t>0,909090909090909*1,1 'Přepočtené koeficientem množství</t>
  </si>
  <si>
    <t>49</t>
  </si>
  <si>
    <t>771591111</t>
  </si>
  <si>
    <t>Podlahy penetrace podkladu</t>
  </si>
  <si>
    <t>-61855898</t>
  </si>
  <si>
    <t>"betonové prahy:" (0,4*0,6)*3</t>
  </si>
  <si>
    <t>"dveře:" (0,2+0,1)*1,25*3</t>
  </si>
  <si>
    <t>50</t>
  </si>
  <si>
    <t>998771102</t>
  </si>
  <si>
    <t>Přesun hmot tonážní pro podlahy z dlaždic v objektech v do 12 m</t>
  </si>
  <si>
    <t>-427838726</t>
  </si>
  <si>
    <t>51</t>
  </si>
  <si>
    <t>998771181</t>
  </si>
  <si>
    <t>Příplatek k přesunu hmot tonážní 771 prováděný bez použití mechanizace</t>
  </si>
  <si>
    <t>-1755218813</t>
  </si>
  <si>
    <t>781</t>
  </si>
  <si>
    <t>Dokončovací práce - obklady</t>
  </si>
  <si>
    <t>52</t>
  </si>
  <si>
    <t>78141181R0</t>
  </si>
  <si>
    <t>Demontáž obkladů z obkladaček pórovinových kladených do malty - malé jednotlové malé plochy</t>
  </si>
  <si>
    <t>-393067217</t>
  </si>
  <si>
    <t>(0,3*2*2)*3</t>
  </si>
  <si>
    <t>53</t>
  </si>
  <si>
    <t>78141411R4</t>
  </si>
  <si>
    <t>Montáž obkladaček vnitřních pórovinových pravoúhlých do 45 ks/m2 lepených flexibilním lepidlem - ostění</t>
  </si>
  <si>
    <t>1909931896</t>
  </si>
  <si>
    <t>54</t>
  </si>
  <si>
    <t>5976100R2</t>
  </si>
  <si>
    <t>obkládačky porovinové 150x150mm</t>
  </si>
  <si>
    <t>1690309856</t>
  </si>
  <si>
    <t>3,63636363636364*1,1 'Přepočtené koeficientem množství</t>
  </si>
  <si>
    <t>55</t>
  </si>
  <si>
    <t>781419194</t>
  </si>
  <si>
    <t>Příplatek k montáži obkladů vnitřních pórovinových za nerovný povrch</t>
  </si>
  <si>
    <t>1021039300</t>
  </si>
  <si>
    <t>56</t>
  </si>
  <si>
    <t>781491819</t>
  </si>
  <si>
    <t>Řezání oddělující spáry v obkladu</t>
  </si>
  <si>
    <t>-2017656447</t>
  </si>
  <si>
    <t>2*2*3</t>
  </si>
  <si>
    <t>57</t>
  </si>
  <si>
    <t>781495111</t>
  </si>
  <si>
    <t>Penetrace podkladu vnitřních obkladů</t>
  </si>
  <si>
    <t>-1020211458</t>
  </si>
  <si>
    <t>58</t>
  </si>
  <si>
    <t>998781102</t>
  </si>
  <si>
    <t>Přesun hmot tonážní pro obklady keramické v objektech v do 12 m</t>
  </si>
  <si>
    <t>811134535</t>
  </si>
  <si>
    <t>59</t>
  </si>
  <si>
    <t>998781181</t>
  </si>
  <si>
    <t>Příplatek k přesunu hmot tonážní 781 prováděný bez použití mechanizace</t>
  </si>
  <si>
    <t>1311190087</t>
  </si>
  <si>
    <t>783</t>
  </si>
  <si>
    <t>Dokončovací práce - nátěry</t>
  </si>
  <si>
    <t>60</t>
  </si>
  <si>
    <t>783817R01</t>
  </si>
  <si>
    <t>Omyvatelný nátěr štukové omítky vč.přípravy podkladu (broušení, penetrace, tmelení) - systém</t>
  </si>
  <si>
    <t>181623782</t>
  </si>
  <si>
    <t>784</t>
  </si>
  <si>
    <t>Dokončovací práce - malby a tapety</t>
  </si>
  <si>
    <t>61</t>
  </si>
  <si>
    <t>784121009</t>
  </si>
  <si>
    <t>Oškrabání malby na schodišti o výšce podlaží do 5,00 m</t>
  </si>
  <si>
    <t>-1823204926</t>
  </si>
  <si>
    <t>62</t>
  </si>
  <si>
    <t>784121011</t>
  </si>
  <si>
    <t>Rozmývání podkladu po oškrabání malby v místnostech výšky do 3,80 m</t>
  </si>
  <si>
    <t>-528953069</t>
  </si>
  <si>
    <t>63</t>
  </si>
  <si>
    <t>784221109</t>
  </si>
  <si>
    <t>Dvojnásobné bílé malby  ze směsí za sucha dobře otěruvzdorných na schodišti do 5,00 m</t>
  </si>
  <si>
    <t>425293236</t>
  </si>
  <si>
    <t>omítky+6+1,8*1,8</t>
  </si>
  <si>
    <t>Práce a dodávky M</t>
  </si>
  <si>
    <t>21-M</t>
  </si>
  <si>
    <t>Elektromontáže</t>
  </si>
  <si>
    <t>64</t>
  </si>
  <si>
    <t>210100100</t>
  </si>
  <si>
    <t>Elektro - dle samostatného soupisu</t>
  </si>
  <si>
    <t>231576811</t>
  </si>
  <si>
    <t>33-M</t>
  </si>
  <si>
    <t>Montáže dopr.zaříz.,sklad. zař. a váh</t>
  </si>
  <si>
    <t>65</t>
  </si>
  <si>
    <t>330100100</t>
  </si>
  <si>
    <t>Demontáž stávajícího výtahu, vyřezání vodících a nosných prvků , odvoz a likvidace suti na řízené skládce</t>
  </si>
  <si>
    <t>-2010103825</t>
  </si>
  <si>
    <t>66</t>
  </si>
  <si>
    <t>330500100</t>
  </si>
  <si>
    <t>Výroba a dodávka - Vertikální plošina pro dopravu osob a nákladů Nosnost 500kg,  2x stanice- přesná spec.viz PD</t>
  </si>
  <si>
    <t>-216517273</t>
  </si>
  <si>
    <t>67</t>
  </si>
  <si>
    <t>330500110</t>
  </si>
  <si>
    <t>Montáž - Vertikální plošina nosnost 500kg</t>
  </si>
  <si>
    <t>658325712</t>
  </si>
  <si>
    <t>68</t>
  </si>
  <si>
    <t>330500112</t>
  </si>
  <si>
    <t>Intercom na pevnou linku</t>
  </si>
  <si>
    <t>-635311948</t>
  </si>
  <si>
    <t>69</t>
  </si>
  <si>
    <t>330500120</t>
  </si>
  <si>
    <t>Stavební přípomoce osazení technologie výtahu (kotvení nosných prvků)</t>
  </si>
  <si>
    <t>1684099761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</si>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</sst>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0000A8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sz val="8"/>
      <color rgb="FF00000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8"/>
      <color rgb="FFFF0000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8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2" fillId="3" borderId="0" xfId="0" applyFont="1" applyFill="1" applyAlignment="1" applyProtection="1">
      <alignment horizontal="left" vertical="center"/>
    </xf>
    <xf numFmtId="0" fontId="13" fillId="3" borderId="0" xfId="0" applyFont="1" applyFill="1" applyAlignment="1" applyProtection="1">
      <alignment vertical="center"/>
    </xf>
    <xf numFmtId="0" fontId="14" fillId="3" borderId="0" xfId="0" applyFont="1" applyFill="1" applyAlignment="1" applyProtection="1">
      <alignment horizontal="left" vertical="center"/>
    </xf>
    <xf numFmtId="0" fontId="15" fillId="3" borderId="0" xfId="1" applyFont="1" applyFill="1" applyAlignment="1" applyProtection="1">
      <alignment vertical="center"/>
    </xf>
    <xf numFmtId="0" fontId="46" fillId="3" borderId="0" xfId="1" applyFill="1"/>
    <xf numFmtId="0" fontId="0" fillId="3" borderId="0" xfId="0" applyFill="1"/>
    <xf numFmtId="0" fontId="12" fillId="3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6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9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1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horizontal="center" vertical="center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21" xfId="0" applyFont="1" applyBorder="1" applyAlignment="1" applyProtection="1">
      <alignment horizontal="center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3" fillId="0" borderId="18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9" fillId="0" borderId="23" xfId="0" applyNumberFormat="1" applyFont="1" applyBorder="1" applyAlignment="1" applyProtection="1">
      <alignment vertical="center"/>
    </xf>
    <xf numFmtId="4" fontId="29" fillId="0" borderId="24" xfId="0" applyNumberFormat="1" applyFont="1" applyBorder="1" applyAlignment="1" applyProtection="1">
      <alignment vertical="center"/>
    </xf>
    <xf numFmtId="166" fontId="29" fillId="0" borderId="24" xfId="0" applyNumberFormat="1" applyFont="1" applyBorder="1" applyAlignment="1" applyProtection="1">
      <alignment vertical="center"/>
    </xf>
    <xf numFmtId="4" fontId="29" fillId="0" borderId="2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3" fillId="3" borderId="0" xfId="0" applyFont="1" applyFill="1" applyAlignment="1">
      <alignment vertical="center"/>
    </xf>
    <xf numFmtId="0" fontId="14" fillId="3" borderId="0" xfId="0" applyFont="1" applyFill="1" applyAlignment="1">
      <alignment horizontal="left" vertical="center"/>
    </xf>
    <xf numFmtId="0" fontId="30" fillId="3" borderId="0" xfId="1" applyFont="1" applyFill="1" applyAlignment="1">
      <alignment vertical="center"/>
    </xf>
    <xf numFmtId="0" fontId="13" fillId="3" borderId="0" xfId="0" applyFont="1" applyFill="1" applyAlignment="1" applyProtection="1">
      <alignment vertical="center"/>
      <protection locked="0"/>
    </xf>
    <xf numFmtId="0" fontId="31" fillId="0" borderId="0" xfId="0" applyFont="1" applyAlignment="1">
      <alignment horizontal="left" vertical="center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33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4" fillId="0" borderId="16" xfId="0" applyNumberFormat="1" applyFont="1" applyBorder="1" applyAlignment="1" applyProtection="1"/>
    <xf numFmtId="166" fontId="34" fillId="0" borderId="17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4" fontId="6" fillId="0" borderId="0" xfId="0" applyNumberFormat="1" applyFont="1" applyBorder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6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 wrapText="1"/>
    </xf>
    <xf numFmtId="167" fontId="8" fillId="0" borderId="0" xfId="0" applyNumberFormat="1" applyFont="1" applyBorder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36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Border="1" applyAlignment="1" applyProtection="1">
      <alignment horizontal="left" vertical="center"/>
    </xf>
    <xf numFmtId="0" fontId="10" fillId="0" borderId="0" xfId="0" applyFont="1" applyBorder="1" applyAlignment="1" applyProtection="1">
      <alignment horizontal="left" vertical="center" wrapText="1"/>
    </xf>
    <xf numFmtId="167" fontId="10" fillId="0" borderId="0" xfId="0" applyNumberFormat="1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8" fillId="0" borderId="28" xfId="0" applyFont="1" applyBorder="1" applyAlignment="1" applyProtection="1">
      <alignment horizontal="center" vertical="center"/>
    </xf>
    <xf numFmtId="49" fontId="38" fillId="0" borderId="28" xfId="0" applyNumberFormat="1" applyFont="1" applyBorder="1" applyAlignment="1" applyProtection="1">
      <alignment horizontal="left" vertical="center" wrapText="1"/>
    </xf>
    <xf numFmtId="0" fontId="38" fillId="0" borderId="28" xfId="0" applyFont="1" applyBorder="1" applyAlignment="1" applyProtection="1">
      <alignment horizontal="left" vertical="center" wrapText="1"/>
    </xf>
    <xf numFmtId="0" fontId="38" fillId="0" borderId="28" xfId="0" applyFont="1" applyBorder="1" applyAlignment="1" applyProtection="1">
      <alignment horizontal="center" vertical="center" wrapText="1"/>
    </xf>
    <xf numFmtId="167" fontId="38" fillId="0" borderId="28" xfId="0" applyNumberFormat="1" applyFont="1" applyBorder="1" applyAlignment="1" applyProtection="1">
      <alignment vertical="center"/>
    </xf>
    <xf numFmtId="4" fontId="38" fillId="4" borderId="28" xfId="0" applyNumberFormat="1" applyFont="1" applyFill="1" applyBorder="1" applyAlignment="1" applyProtection="1">
      <alignment vertical="center"/>
      <protection locked="0"/>
    </xf>
    <xf numFmtId="4" fontId="38" fillId="0" borderId="28" xfId="0" applyNumberFormat="1" applyFont="1" applyBorder="1" applyAlignment="1" applyProtection="1">
      <alignment vertical="center"/>
    </xf>
    <xf numFmtId="0" fontId="38" fillId="0" borderId="5" xfId="0" applyFont="1" applyBorder="1" applyAlignment="1">
      <alignment vertical="center"/>
    </xf>
    <xf numFmtId="0" fontId="38" fillId="4" borderId="28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9" fillId="0" borderId="29" xfId="0" applyFont="1" applyBorder="1" applyAlignment="1" applyProtection="1">
      <alignment vertical="center" wrapText="1"/>
      <protection locked="0"/>
    </xf>
    <xf numFmtId="0" fontId="39" fillId="0" borderId="30" xfId="0" applyFont="1" applyBorder="1" applyAlignment="1" applyProtection="1">
      <alignment vertical="center" wrapText="1"/>
      <protection locked="0"/>
    </xf>
    <xf numFmtId="0" fontId="39" fillId="0" borderId="31" xfId="0" applyFont="1" applyBorder="1" applyAlignment="1" applyProtection="1">
      <alignment vertical="center" wrapText="1"/>
      <protection locked="0"/>
    </xf>
    <xf numFmtId="0" fontId="39" fillId="0" borderId="32" xfId="0" applyFont="1" applyBorder="1" applyAlignment="1" applyProtection="1">
      <alignment horizontal="center" vertical="center" wrapText="1"/>
      <protection locked="0"/>
    </xf>
    <xf numFmtId="0" fontId="39" fillId="0" borderId="33" xfId="0" applyFont="1" applyBorder="1" applyAlignment="1" applyProtection="1">
      <alignment horizontal="center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33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49" fontId="42" fillId="0" borderId="1" xfId="0" applyNumberFormat="1" applyFont="1" applyBorder="1" applyAlignment="1" applyProtection="1">
      <alignment vertical="center" wrapText="1"/>
      <protection locked="0"/>
    </xf>
    <xf numFmtId="0" fontId="39" fillId="0" borderId="35" xfId="0" applyFont="1" applyBorder="1" applyAlignment="1" applyProtection="1">
      <alignment vertical="center" wrapText="1"/>
      <protection locked="0"/>
    </xf>
    <xf numFmtId="0" fontId="43" fillId="0" borderId="34" xfId="0" applyFont="1" applyBorder="1" applyAlignment="1" applyProtection="1">
      <alignment vertical="center" wrapText="1"/>
      <protection locked="0"/>
    </xf>
    <xf numFmtId="0" fontId="39" fillId="0" borderId="36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top"/>
      <protection locked="0"/>
    </xf>
    <xf numFmtId="0" fontId="39" fillId="0" borderId="0" xfId="0" applyFont="1" applyAlignment="1" applyProtection="1">
      <alignment vertical="top"/>
      <protection locked="0"/>
    </xf>
    <xf numFmtId="0" fontId="39" fillId="0" borderId="29" xfId="0" applyFont="1" applyBorder="1" applyAlignment="1" applyProtection="1">
      <alignment horizontal="left" vertical="center"/>
      <protection locked="0"/>
    </xf>
    <xf numFmtId="0" fontId="39" fillId="0" borderId="30" xfId="0" applyFont="1" applyBorder="1" applyAlignment="1" applyProtection="1">
      <alignment horizontal="left" vertical="center"/>
      <protection locked="0"/>
    </xf>
    <xf numFmtId="0" fontId="39" fillId="0" borderId="31" xfId="0" applyFont="1" applyBorder="1" applyAlignment="1" applyProtection="1">
      <alignment horizontal="left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center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center" vertical="center"/>
      <protection locked="0"/>
    </xf>
    <xf numFmtId="0" fontId="42" fillId="0" borderId="32" xfId="0" applyFont="1" applyBorder="1" applyAlignment="1" applyProtection="1">
      <alignment horizontal="left" vertical="center"/>
      <protection locked="0"/>
    </xf>
    <xf numFmtId="0" fontId="42" fillId="2" borderId="1" xfId="0" applyFont="1" applyFill="1" applyBorder="1" applyAlignment="1" applyProtection="1">
      <alignment horizontal="left" vertical="center"/>
      <protection locked="0"/>
    </xf>
    <xf numFmtId="0" fontId="42" fillId="2" borderId="1" xfId="0" applyFont="1" applyFill="1" applyBorder="1" applyAlignment="1" applyProtection="1">
      <alignment horizontal="center" vertical="center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center" vertical="center" wrapText="1"/>
      <protection locked="0"/>
    </xf>
    <xf numFmtId="0" fontId="39" fillId="0" borderId="29" xfId="0" applyFont="1" applyBorder="1" applyAlignment="1" applyProtection="1">
      <alignment horizontal="left" vertical="center" wrapText="1"/>
      <protection locked="0"/>
    </xf>
    <xf numFmtId="0" fontId="39" fillId="0" borderId="30" xfId="0" applyFont="1" applyBorder="1" applyAlignment="1" applyProtection="1">
      <alignment horizontal="left" vertical="center" wrapText="1"/>
      <protection locked="0"/>
    </xf>
    <xf numFmtId="0" fontId="39" fillId="0" borderId="3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/>
      <protection locked="0"/>
    </xf>
    <xf numFmtId="0" fontId="42" fillId="0" borderId="35" xfId="0" applyFont="1" applyBorder="1" applyAlignment="1" applyProtection="1">
      <alignment horizontal="left" vertical="center" wrapText="1"/>
      <protection locked="0"/>
    </xf>
    <xf numFmtId="0" fontId="42" fillId="0" borderId="34" xfId="0" applyFont="1" applyBorder="1" applyAlignment="1" applyProtection="1">
      <alignment horizontal="left" vertical="center" wrapText="1"/>
      <protection locked="0"/>
    </xf>
    <xf numFmtId="0" fontId="42" fillId="0" borderId="36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top"/>
      <protection locked="0"/>
    </xf>
    <xf numFmtId="0" fontId="42" fillId="0" borderId="1" xfId="0" applyFont="1" applyBorder="1" applyAlignment="1" applyProtection="1">
      <alignment horizontal="center" vertical="top"/>
      <protection locked="0"/>
    </xf>
    <xf numFmtId="0" fontId="42" fillId="0" borderId="35" xfId="0" applyFont="1" applyBorder="1" applyAlignment="1" applyProtection="1">
      <alignment horizontal="left" vertical="center"/>
      <protection locked="0"/>
    </xf>
    <xf numFmtId="0" fontId="42" fillId="0" borderId="36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vertical="center"/>
      <protection locked="0"/>
    </xf>
    <xf numFmtId="0" fontId="41" fillId="0" borderId="1" xfId="0" applyFont="1" applyBorder="1" applyAlignment="1" applyProtection="1">
      <alignment vertical="center"/>
      <protection locked="0"/>
    </xf>
    <xf numFmtId="0" fontId="44" fillId="0" borderId="34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2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1" fillId="0" borderId="34" xfId="0" applyFont="1" applyBorder="1" applyAlignment="1" applyProtection="1">
      <alignment horizontal="left"/>
      <protection locked="0"/>
    </xf>
    <xf numFmtId="0" fontId="44" fillId="0" borderId="34" xfId="0" applyFont="1" applyBorder="1" applyAlignment="1" applyProtection="1">
      <protection locked="0"/>
    </xf>
    <xf numFmtId="0" fontId="39" fillId="0" borderId="32" xfId="0" applyFont="1" applyBorder="1" applyAlignment="1" applyProtection="1">
      <alignment vertical="top"/>
      <protection locked="0"/>
    </xf>
    <xf numFmtId="0" fontId="39" fillId="0" borderId="33" xfId="0" applyFont="1" applyBorder="1" applyAlignment="1" applyProtection="1">
      <alignment vertical="top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35" xfId="0" applyFont="1" applyBorder="1" applyAlignment="1" applyProtection="1">
      <alignment vertical="top"/>
      <protection locked="0"/>
    </xf>
    <xf numFmtId="0" fontId="39" fillId="0" borderId="34" xfId="0" applyFont="1" applyBorder="1" applyAlignment="1" applyProtection="1">
      <alignment vertical="top"/>
      <protection locked="0"/>
    </xf>
    <xf numFmtId="0" fontId="39" fillId="0" borderId="36" xfId="0" applyFont="1" applyBorder="1" applyAlignment="1" applyProtection="1">
      <alignment vertical="top"/>
      <protection locked="0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1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0" fillId="0" borderId="0" xfId="0"/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30" fillId="3" borderId="0" xfId="1" applyFont="1" applyFill="1" applyAlignment="1">
      <alignment vertical="center"/>
    </xf>
    <xf numFmtId="0" fontId="42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top"/>
      <protection locked="0"/>
    </xf>
    <xf numFmtId="0" fontId="41" fillId="0" borderId="34" xfId="0" applyFont="1" applyBorder="1" applyAlignment="1" applyProtection="1">
      <alignment horizontal="left"/>
      <protection locked="0"/>
    </xf>
    <xf numFmtId="0" fontId="40" fillId="0" borderId="1" xfId="0" applyFont="1" applyBorder="1" applyAlignment="1" applyProtection="1">
      <alignment horizontal="center" vertical="center" wrapText="1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49" fontId="42" fillId="0" borderId="1" xfId="0" applyNumberFormat="1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1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4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>
      <c r="AR2" s="367"/>
      <c r="AS2" s="367"/>
      <c r="AT2" s="367"/>
      <c r="AU2" s="367"/>
      <c r="AV2" s="367"/>
      <c r="AW2" s="367"/>
      <c r="AX2" s="367"/>
      <c r="AY2" s="367"/>
      <c r="AZ2" s="367"/>
      <c r="BA2" s="367"/>
      <c r="BB2" s="367"/>
      <c r="BC2" s="367"/>
      <c r="BD2" s="367"/>
      <c r="BE2" s="367"/>
      <c r="BS2" s="23" t="s">
        <v>8</v>
      </c>
      <c r="BT2" s="23" t="s">
        <v>9</v>
      </c>
    </row>
    <row r="3" spans="1:74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8</v>
      </c>
      <c r="BT3" s="23" t="s">
        <v>10</v>
      </c>
    </row>
    <row r="4" spans="1:74" ht="36.950000000000003" customHeight="1">
      <c r="B4" s="27"/>
      <c r="C4" s="28"/>
      <c r="D4" s="29" t="s">
        <v>11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12</v>
      </c>
      <c r="BE4" s="32" t="s">
        <v>13</v>
      </c>
      <c r="BS4" s="23" t="s">
        <v>14</v>
      </c>
    </row>
    <row r="5" spans="1:74" ht="14.45" customHeight="1">
      <c r="B5" s="27"/>
      <c r="C5" s="28"/>
      <c r="D5" s="33" t="s">
        <v>15</v>
      </c>
      <c r="E5" s="28"/>
      <c r="F5" s="28"/>
      <c r="G5" s="28"/>
      <c r="H5" s="28"/>
      <c r="I5" s="28"/>
      <c r="J5" s="28"/>
      <c r="K5" s="332" t="s">
        <v>16</v>
      </c>
      <c r="L5" s="333"/>
      <c r="M5" s="333"/>
      <c r="N5" s="333"/>
      <c r="O5" s="333"/>
      <c r="P5" s="333"/>
      <c r="Q5" s="333"/>
      <c r="R5" s="333"/>
      <c r="S5" s="333"/>
      <c r="T5" s="333"/>
      <c r="U5" s="333"/>
      <c r="V5" s="333"/>
      <c r="W5" s="333"/>
      <c r="X5" s="333"/>
      <c r="Y5" s="333"/>
      <c r="Z5" s="333"/>
      <c r="AA5" s="333"/>
      <c r="AB5" s="333"/>
      <c r="AC5" s="333"/>
      <c r="AD5" s="333"/>
      <c r="AE5" s="333"/>
      <c r="AF5" s="333"/>
      <c r="AG5" s="333"/>
      <c r="AH5" s="333"/>
      <c r="AI5" s="333"/>
      <c r="AJ5" s="333"/>
      <c r="AK5" s="333"/>
      <c r="AL5" s="333"/>
      <c r="AM5" s="333"/>
      <c r="AN5" s="333"/>
      <c r="AO5" s="333"/>
      <c r="AP5" s="28"/>
      <c r="AQ5" s="30"/>
      <c r="BE5" s="330" t="s">
        <v>17</v>
      </c>
      <c r="BS5" s="23" t="s">
        <v>18</v>
      </c>
    </row>
    <row r="6" spans="1:74" ht="36.950000000000003" customHeight="1">
      <c r="B6" s="27"/>
      <c r="C6" s="28"/>
      <c r="D6" s="35" t="s">
        <v>19</v>
      </c>
      <c r="E6" s="28"/>
      <c r="F6" s="28"/>
      <c r="G6" s="28"/>
      <c r="H6" s="28"/>
      <c r="I6" s="28"/>
      <c r="J6" s="28"/>
      <c r="K6" s="334" t="s">
        <v>20</v>
      </c>
      <c r="L6" s="333"/>
      <c r="M6" s="333"/>
      <c r="N6" s="333"/>
      <c r="O6" s="333"/>
      <c r="P6" s="333"/>
      <c r="Q6" s="333"/>
      <c r="R6" s="333"/>
      <c r="S6" s="333"/>
      <c r="T6" s="333"/>
      <c r="U6" s="333"/>
      <c r="V6" s="333"/>
      <c r="W6" s="333"/>
      <c r="X6" s="333"/>
      <c r="Y6" s="333"/>
      <c r="Z6" s="333"/>
      <c r="AA6" s="333"/>
      <c r="AB6" s="333"/>
      <c r="AC6" s="333"/>
      <c r="AD6" s="333"/>
      <c r="AE6" s="333"/>
      <c r="AF6" s="333"/>
      <c r="AG6" s="333"/>
      <c r="AH6" s="333"/>
      <c r="AI6" s="333"/>
      <c r="AJ6" s="333"/>
      <c r="AK6" s="333"/>
      <c r="AL6" s="333"/>
      <c r="AM6" s="333"/>
      <c r="AN6" s="333"/>
      <c r="AO6" s="333"/>
      <c r="AP6" s="28"/>
      <c r="AQ6" s="30"/>
      <c r="BE6" s="331"/>
      <c r="BS6" s="23" t="s">
        <v>18</v>
      </c>
    </row>
    <row r="7" spans="1:74" ht="14.45" customHeight="1">
      <c r="B7" s="27"/>
      <c r="C7" s="28"/>
      <c r="D7" s="36" t="s">
        <v>21</v>
      </c>
      <c r="E7" s="28"/>
      <c r="F7" s="28"/>
      <c r="G7" s="28"/>
      <c r="H7" s="28"/>
      <c r="I7" s="28"/>
      <c r="J7" s="28"/>
      <c r="K7" s="34" t="s">
        <v>22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23</v>
      </c>
      <c r="AL7" s="28"/>
      <c r="AM7" s="28"/>
      <c r="AN7" s="34" t="s">
        <v>22</v>
      </c>
      <c r="AO7" s="28"/>
      <c r="AP7" s="28"/>
      <c r="AQ7" s="30"/>
      <c r="BE7" s="331"/>
      <c r="BS7" s="23" t="s">
        <v>18</v>
      </c>
    </row>
    <row r="8" spans="1:74" ht="14.45" customHeight="1">
      <c r="B8" s="27"/>
      <c r="C8" s="28"/>
      <c r="D8" s="36" t="s">
        <v>24</v>
      </c>
      <c r="E8" s="28"/>
      <c r="F8" s="28"/>
      <c r="G8" s="28"/>
      <c r="H8" s="28"/>
      <c r="I8" s="28"/>
      <c r="J8" s="28"/>
      <c r="K8" s="34" t="s">
        <v>25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26</v>
      </c>
      <c r="AL8" s="28"/>
      <c r="AM8" s="28"/>
      <c r="AN8" s="37" t="s">
        <v>27</v>
      </c>
      <c r="AO8" s="28"/>
      <c r="AP8" s="28"/>
      <c r="AQ8" s="30"/>
      <c r="BE8" s="331"/>
      <c r="BS8" s="23" t="s">
        <v>18</v>
      </c>
    </row>
    <row r="9" spans="1:74" ht="14.45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31"/>
      <c r="BS9" s="23" t="s">
        <v>18</v>
      </c>
    </row>
    <row r="10" spans="1:74" ht="14.45" customHeight="1">
      <c r="B10" s="27"/>
      <c r="C10" s="28"/>
      <c r="D10" s="36" t="s">
        <v>28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29</v>
      </c>
      <c r="AL10" s="28"/>
      <c r="AM10" s="28"/>
      <c r="AN10" s="34" t="s">
        <v>22</v>
      </c>
      <c r="AO10" s="28"/>
      <c r="AP10" s="28"/>
      <c r="AQ10" s="30"/>
      <c r="BE10" s="331"/>
      <c r="BS10" s="23" t="s">
        <v>18</v>
      </c>
    </row>
    <row r="11" spans="1:74" ht="18.399999999999999" customHeight="1">
      <c r="B11" s="27"/>
      <c r="C11" s="28"/>
      <c r="D11" s="28"/>
      <c r="E11" s="34" t="s">
        <v>30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31</v>
      </c>
      <c r="AL11" s="28"/>
      <c r="AM11" s="28"/>
      <c r="AN11" s="34" t="s">
        <v>22</v>
      </c>
      <c r="AO11" s="28"/>
      <c r="AP11" s="28"/>
      <c r="AQ11" s="30"/>
      <c r="BE11" s="331"/>
      <c r="BS11" s="23" t="s">
        <v>18</v>
      </c>
    </row>
    <row r="12" spans="1:74" ht="6.95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31"/>
      <c r="BS12" s="23" t="s">
        <v>18</v>
      </c>
    </row>
    <row r="13" spans="1:74" ht="14.45" customHeight="1">
      <c r="B13" s="27"/>
      <c r="C13" s="28"/>
      <c r="D13" s="36" t="s">
        <v>32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29</v>
      </c>
      <c r="AL13" s="28"/>
      <c r="AM13" s="28"/>
      <c r="AN13" s="38" t="s">
        <v>33</v>
      </c>
      <c r="AO13" s="28"/>
      <c r="AP13" s="28"/>
      <c r="AQ13" s="30"/>
      <c r="BE13" s="331"/>
      <c r="BS13" s="23" t="s">
        <v>18</v>
      </c>
    </row>
    <row r="14" spans="1:74">
      <c r="B14" s="27"/>
      <c r="C14" s="28"/>
      <c r="D14" s="28"/>
      <c r="E14" s="335" t="s">
        <v>33</v>
      </c>
      <c r="F14" s="336"/>
      <c r="G14" s="336"/>
      <c r="H14" s="336"/>
      <c r="I14" s="336"/>
      <c r="J14" s="336"/>
      <c r="K14" s="336"/>
      <c r="L14" s="336"/>
      <c r="M14" s="336"/>
      <c r="N14" s="336"/>
      <c r="O14" s="336"/>
      <c r="P14" s="336"/>
      <c r="Q14" s="336"/>
      <c r="R14" s="336"/>
      <c r="S14" s="336"/>
      <c r="T14" s="336"/>
      <c r="U14" s="336"/>
      <c r="V14" s="336"/>
      <c r="W14" s="336"/>
      <c r="X14" s="336"/>
      <c r="Y14" s="336"/>
      <c r="Z14" s="336"/>
      <c r="AA14" s="336"/>
      <c r="AB14" s="336"/>
      <c r="AC14" s="336"/>
      <c r="AD14" s="336"/>
      <c r="AE14" s="336"/>
      <c r="AF14" s="336"/>
      <c r="AG14" s="336"/>
      <c r="AH14" s="336"/>
      <c r="AI14" s="336"/>
      <c r="AJ14" s="336"/>
      <c r="AK14" s="36" t="s">
        <v>31</v>
      </c>
      <c r="AL14" s="28"/>
      <c r="AM14" s="28"/>
      <c r="AN14" s="38" t="s">
        <v>33</v>
      </c>
      <c r="AO14" s="28"/>
      <c r="AP14" s="28"/>
      <c r="AQ14" s="30"/>
      <c r="BE14" s="331"/>
      <c r="BS14" s="23" t="s">
        <v>18</v>
      </c>
    </row>
    <row r="15" spans="1:74" ht="6.95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31"/>
      <c r="BS15" s="23" t="s">
        <v>6</v>
      </c>
    </row>
    <row r="16" spans="1:74" ht="14.45" customHeight="1">
      <c r="B16" s="27"/>
      <c r="C16" s="28"/>
      <c r="D16" s="36" t="s">
        <v>34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29</v>
      </c>
      <c r="AL16" s="28"/>
      <c r="AM16" s="28"/>
      <c r="AN16" s="34" t="s">
        <v>22</v>
      </c>
      <c r="AO16" s="28"/>
      <c r="AP16" s="28"/>
      <c r="AQ16" s="30"/>
      <c r="BE16" s="331"/>
      <c r="BS16" s="23" t="s">
        <v>6</v>
      </c>
    </row>
    <row r="17" spans="2:71" ht="18.399999999999999" customHeight="1">
      <c r="B17" s="27"/>
      <c r="C17" s="28"/>
      <c r="D17" s="28"/>
      <c r="E17" s="34" t="s">
        <v>35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31</v>
      </c>
      <c r="AL17" s="28"/>
      <c r="AM17" s="28"/>
      <c r="AN17" s="34" t="s">
        <v>22</v>
      </c>
      <c r="AO17" s="28"/>
      <c r="AP17" s="28"/>
      <c r="AQ17" s="30"/>
      <c r="BE17" s="331"/>
      <c r="BS17" s="23" t="s">
        <v>36</v>
      </c>
    </row>
    <row r="18" spans="2:71" ht="6.95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31"/>
      <c r="BS18" s="23" t="s">
        <v>8</v>
      </c>
    </row>
    <row r="19" spans="2:71" ht="14.45" customHeight="1">
      <c r="B19" s="27"/>
      <c r="C19" s="28"/>
      <c r="D19" s="36" t="s">
        <v>37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31"/>
      <c r="BS19" s="23" t="s">
        <v>8</v>
      </c>
    </row>
    <row r="20" spans="2:71" ht="22.5" customHeight="1">
      <c r="B20" s="27"/>
      <c r="C20" s="28"/>
      <c r="D20" s="28"/>
      <c r="E20" s="337" t="s">
        <v>22</v>
      </c>
      <c r="F20" s="337"/>
      <c r="G20" s="337"/>
      <c r="H20" s="337"/>
      <c r="I20" s="337"/>
      <c r="J20" s="337"/>
      <c r="K20" s="337"/>
      <c r="L20" s="337"/>
      <c r="M20" s="337"/>
      <c r="N20" s="337"/>
      <c r="O20" s="337"/>
      <c r="P20" s="337"/>
      <c r="Q20" s="337"/>
      <c r="R20" s="337"/>
      <c r="S20" s="337"/>
      <c r="T20" s="337"/>
      <c r="U20" s="337"/>
      <c r="V20" s="337"/>
      <c r="W20" s="337"/>
      <c r="X20" s="337"/>
      <c r="Y20" s="337"/>
      <c r="Z20" s="337"/>
      <c r="AA20" s="337"/>
      <c r="AB20" s="337"/>
      <c r="AC20" s="337"/>
      <c r="AD20" s="337"/>
      <c r="AE20" s="337"/>
      <c r="AF20" s="337"/>
      <c r="AG20" s="337"/>
      <c r="AH20" s="337"/>
      <c r="AI20" s="337"/>
      <c r="AJ20" s="337"/>
      <c r="AK20" s="337"/>
      <c r="AL20" s="337"/>
      <c r="AM20" s="337"/>
      <c r="AN20" s="337"/>
      <c r="AO20" s="28"/>
      <c r="AP20" s="28"/>
      <c r="AQ20" s="30"/>
      <c r="BE20" s="331"/>
      <c r="BS20" s="23" t="s">
        <v>36</v>
      </c>
    </row>
    <row r="21" spans="2:71" ht="6.95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31"/>
    </row>
    <row r="22" spans="2:71" ht="6.95" customHeight="1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31"/>
    </row>
    <row r="23" spans="2:71" s="1" customFormat="1" ht="25.9" customHeight="1">
      <c r="B23" s="40"/>
      <c r="C23" s="41"/>
      <c r="D23" s="42" t="s">
        <v>38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38">
        <f>ROUND(AG51,2)</f>
        <v>0</v>
      </c>
      <c r="AL23" s="339"/>
      <c r="AM23" s="339"/>
      <c r="AN23" s="339"/>
      <c r="AO23" s="339"/>
      <c r="AP23" s="41"/>
      <c r="AQ23" s="44"/>
      <c r="BE23" s="331"/>
    </row>
    <row r="24" spans="2:71" s="1" customFormat="1" ht="6.95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31"/>
    </row>
    <row r="25" spans="2:71" s="1" customFormat="1" ht="13.5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40" t="s">
        <v>39</v>
      </c>
      <c r="M25" s="340"/>
      <c r="N25" s="340"/>
      <c r="O25" s="340"/>
      <c r="P25" s="41"/>
      <c r="Q25" s="41"/>
      <c r="R25" s="41"/>
      <c r="S25" s="41"/>
      <c r="T25" s="41"/>
      <c r="U25" s="41"/>
      <c r="V25" s="41"/>
      <c r="W25" s="340" t="s">
        <v>40</v>
      </c>
      <c r="X25" s="340"/>
      <c r="Y25" s="340"/>
      <c r="Z25" s="340"/>
      <c r="AA25" s="340"/>
      <c r="AB25" s="340"/>
      <c r="AC25" s="340"/>
      <c r="AD25" s="340"/>
      <c r="AE25" s="340"/>
      <c r="AF25" s="41"/>
      <c r="AG25" s="41"/>
      <c r="AH25" s="41"/>
      <c r="AI25" s="41"/>
      <c r="AJ25" s="41"/>
      <c r="AK25" s="340" t="s">
        <v>41</v>
      </c>
      <c r="AL25" s="340"/>
      <c r="AM25" s="340"/>
      <c r="AN25" s="340"/>
      <c r="AO25" s="340"/>
      <c r="AP25" s="41"/>
      <c r="AQ25" s="44"/>
      <c r="BE25" s="331"/>
    </row>
    <row r="26" spans="2:71" s="2" customFormat="1" ht="14.45" customHeight="1">
      <c r="B26" s="46"/>
      <c r="C26" s="47"/>
      <c r="D26" s="48" t="s">
        <v>42</v>
      </c>
      <c r="E26" s="47"/>
      <c r="F26" s="48" t="s">
        <v>43</v>
      </c>
      <c r="G26" s="47"/>
      <c r="H26" s="47"/>
      <c r="I26" s="47"/>
      <c r="J26" s="47"/>
      <c r="K26" s="47"/>
      <c r="L26" s="341">
        <v>0.21</v>
      </c>
      <c r="M26" s="342"/>
      <c r="N26" s="342"/>
      <c r="O26" s="342"/>
      <c r="P26" s="47"/>
      <c r="Q26" s="47"/>
      <c r="R26" s="47"/>
      <c r="S26" s="47"/>
      <c r="T26" s="47"/>
      <c r="U26" s="47"/>
      <c r="V26" s="47"/>
      <c r="W26" s="343">
        <f>ROUND(AZ51,2)</f>
        <v>0</v>
      </c>
      <c r="X26" s="342"/>
      <c r="Y26" s="342"/>
      <c r="Z26" s="342"/>
      <c r="AA26" s="342"/>
      <c r="AB26" s="342"/>
      <c r="AC26" s="342"/>
      <c r="AD26" s="342"/>
      <c r="AE26" s="342"/>
      <c r="AF26" s="47"/>
      <c r="AG26" s="47"/>
      <c r="AH26" s="47"/>
      <c r="AI26" s="47"/>
      <c r="AJ26" s="47"/>
      <c r="AK26" s="343">
        <f>ROUND(AV51,2)</f>
        <v>0</v>
      </c>
      <c r="AL26" s="342"/>
      <c r="AM26" s="342"/>
      <c r="AN26" s="342"/>
      <c r="AO26" s="342"/>
      <c r="AP26" s="47"/>
      <c r="AQ26" s="49"/>
      <c r="BE26" s="331"/>
    </row>
    <row r="27" spans="2:71" s="2" customFormat="1" ht="14.45" customHeight="1">
      <c r="B27" s="46"/>
      <c r="C27" s="47"/>
      <c r="D27" s="47"/>
      <c r="E27" s="47"/>
      <c r="F27" s="48" t="s">
        <v>44</v>
      </c>
      <c r="G27" s="47"/>
      <c r="H27" s="47"/>
      <c r="I27" s="47"/>
      <c r="J27" s="47"/>
      <c r="K27" s="47"/>
      <c r="L27" s="341">
        <v>0.15</v>
      </c>
      <c r="M27" s="342"/>
      <c r="N27" s="342"/>
      <c r="O27" s="342"/>
      <c r="P27" s="47"/>
      <c r="Q27" s="47"/>
      <c r="R27" s="47"/>
      <c r="S27" s="47"/>
      <c r="T27" s="47"/>
      <c r="U27" s="47"/>
      <c r="V27" s="47"/>
      <c r="W27" s="343">
        <f>ROUND(BA51,2)</f>
        <v>0</v>
      </c>
      <c r="X27" s="342"/>
      <c r="Y27" s="342"/>
      <c r="Z27" s="342"/>
      <c r="AA27" s="342"/>
      <c r="AB27" s="342"/>
      <c r="AC27" s="342"/>
      <c r="AD27" s="342"/>
      <c r="AE27" s="342"/>
      <c r="AF27" s="47"/>
      <c r="AG27" s="47"/>
      <c r="AH27" s="47"/>
      <c r="AI27" s="47"/>
      <c r="AJ27" s="47"/>
      <c r="AK27" s="343">
        <f>ROUND(AW51,2)</f>
        <v>0</v>
      </c>
      <c r="AL27" s="342"/>
      <c r="AM27" s="342"/>
      <c r="AN27" s="342"/>
      <c r="AO27" s="342"/>
      <c r="AP27" s="47"/>
      <c r="AQ27" s="49"/>
      <c r="BE27" s="331"/>
    </row>
    <row r="28" spans="2:71" s="2" customFormat="1" ht="14.45" hidden="1" customHeight="1">
      <c r="B28" s="46"/>
      <c r="C28" s="47"/>
      <c r="D28" s="47"/>
      <c r="E28" s="47"/>
      <c r="F28" s="48" t="s">
        <v>45</v>
      </c>
      <c r="G28" s="47"/>
      <c r="H28" s="47"/>
      <c r="I28" s="47"/>
      <c r="J28" s="47"/>
      <c r="K28" s="47"/>
      <c r="L28" s="341">
        <v>0.21</v>
      </c>
      <c r="M28" s="342"/>
      <c r="N28" s="342"/>
      <c r="O28" s="342"/>
      <c r="P28" s="47"/>
      <c r="Q28" s="47"/>
      <c r="R28" s="47"/>
      <c r="S28" s="47"/>
      <c r="T28" s="47"/>
      <c r="U28" s="47"/>
      <c r="V28" s="47"/>
      <c r="W28" s="343">
        <f>ROUND(BB51,2)</f>
        <v>0</v>
      </c>
      <c r="X28" s="342"/>
      <c r="Y28" s="342"/>
      <c r="Z28" s="342"/>
      <c r="AA28" s="342"/>
      <c r="AB28" s="342"/>
      <c r="AC28" s="342"/>
      <c r="AD28" s="342"/>
      <c r="AE28" s="342"/>
      <c r="AF28" s="47"/>
      <c r="AG28" s="47"/>
      <c r="AH28" s="47"/>
      <c r="AI28" s="47"/>
      <c r="AJ28" s="47"/>
      <c r="AK28" s="343">
        <v>0</v>
      </c>
      <c r="AL28" s="342"/>
      <c r="AM28" s="342"/>
      <c r="AN28" s="342"/>
      <c r="AO28" s="342"/>
      <c r="AP28" s="47"/>
      <c r="AQ28" s="49"/>
      <c r="BE28" s="331"/>
    </row>
    <row r="29" spans="2:71" s="2" customFormat="1" ht="14.45" hidden="1" customHeight="1">
      <c r="B29" s="46"/>
      <c r="C29" s="47"/>
      <c r="D29" s="47"/>
      <c r="E29" s="47"/>
      <c r="F29" s="48" t="s">
        <v>46</v>
      </c>
      <c r="G29" s="47"/>
      <c r="H29" s="47"/>
      <c r="I29" s="47"/>
      <c r="J29" s="47"/>
      <c r="K29" s="47"/>
      <c r="L29" s="341">
        <v>0.15</v>
      </c>
      <c r="M29" s="342"/>
      <c r="N29" s="342"/>
      <c r="O29" s="342"/>
      <c r="P29" s="47"/>
      <c r="Q29" s="47"/>
      <c r="R29" s="47"/>
      <c r="S29" s="47"/>
      <c r="T29" s="47"/>
      <c r="U29" s="47"/>
      <c r="V29" s="47"/>
      <c r="W29" s="343">
        <f>ROUND(BC51,2)</f>
        <v>0</v>
      </c>
      <c r="X29" s="342"/>
      <c r="Y29" s="342"/>
      <c r="Z29" s="342"/>
      <c r="AA29" s="342"/>
      <c r="AB29" s="342"/>
      <c r="AC29" s="342"/>
      <c r="AD29" s="342"/>
      <c r="AE29" s="342"/>
      <c r="AF29" s="47"/>
      <c r="AG29" s="47"/>
      <c r="AH29" s="47"/>
      <c r="AI29" s="47"/>
      <c r="AJ29" s="47"/>
      <c r="AK29" s="343">
        <v>0</v>
      </c>
      <c r="AL29" s="342"/>
      <c r="AM29" s="342"/>
      <c r="AN29" s="342"/>
      <c r="AO29" s="342"/>
      <c r="AP29" s="47"/>
      <c r="AQ29" s="49"/>
      <c r="BE29" s="331"/>
    </row>
    <row r="30" spans="2:71" s="2" customFormat="1" ht="14.45" hidden="1" customHeight="1">
      <c r="B30" s="46"/>
      <c r="C30" s="47"/>
      <c r="D30" s="47"/>
      <c r="E30" s="47"/>
      <c r="F30" s="48" t="s">
        <v>47</v>
      </c>
      <c r="G30" s="47"/>
      <c r="H30" s="47"/>
      <c r="I30" s="47"/>
      <c r="J30" s="47"/>
      <c r="K30" s="47"/>
      <c r="L30" s="341">
        <v>0</v>
      </c>
      <c r="M30" s="342"/>
      <c r="N30" s="342"/>
      <c r="O30" s="342"/>
      <c r="P30" s="47"/>
      <c r="Q30" s="47"/>
      <c r="R30" s="47"/>
      <c r="S30" s="47"/>
      <c r="T30" s="47"/>
      <c r="U30" s="47"/>
      <c r="V30" s="47"/>
      <c r="W30" s="343">
        <f>ROUND(BD51,2)</f>
        <v>0</v>
      </c>
      <c r="X30" s="342"/>
      <c r="Y30" s="342"/>
      <c r="Z30" s="342"/>
      <c r="AA30" s="342"/>
      <c r="AB30" s="342"/>
      <c r="AC30" s="342"/>
      <c r="AD30" s="342"/>
      <c r="AE30" s="342"/>
      <c r="AF30" s="47"/>
      <c r="AG30" s="47"/>
      <c r="AH30" s="47"/>
      <c r="AI30" s="47"/>
      <c r="AJ30" s="47"/>
      <c r="AK30" s="343">
        <v>0</v>
      </c>
      <c r="AL30" s="342"/>
      <c r="AM30" s="342"/>
      <c r="AN30" s="342"/>
      <c r="AO30" s="342"/>
      <c r="AP30" s="47"/>
      <c r="AQ30" s="49"/>
      <c r="BE30" s="331"/>
    </row>
    <row r="31" spans="2:71" s="1" customFormat="1" ht="6.95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31"/>
    </row>
    <row r="32" spans="2:71" s="1" customFormat="1" ht="25.9" customHeight="1">
      <c r="B32" s="40"/>
      <c r="C32" s="50"/>
      <c r="D32" s="51" t="s">
        <v>48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49</v>
      </c>
      <c r="U32" s="52"/>
      <c r="V32" s="52"/>
      <c r="W32" s="52"/>
      <c r="X32" s="344" t="s">
        <v>50</v>
      </c>
      <c r="Y32" s="345"/>
      <c r="Z32" s="345"/>
      <c r="AA32" s="345"/>
      <c r="AB32" s="345"/>
      <c r="AC32" s="52"/>
      <c r="AD32" s="52"/>
      <c r="AE32" s="52"/>
      <c r="AF32" s="52"/>
      <c r="AG32" s="52"/>
      <c r="AH32" s="52"/>
      <c r="AI32" s="52"/>
      <c r="AJ32" s="52"/>
      <c r="AK32" s="346">
        <f>SUM(AK23:AK30)</f>
        <v>0</v>
      </c>
      <c r="AL32" s="345"/>
      <c r="AM32" s="345"/>
      <c r="AN32" s="345"/>
      <c r="AO32" s="347"/>
      <c r="AP32" s="50"/>
      <c r="AQ32" s="54"/>
      <c r="BE32" s="331"/>
    </row>
    <row r="33" spans="2:56" s="1" customFormat="1" ht="6.95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5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5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60"/>
    </row>
    <row r="39" spans="2:56" s="1" customFormat="1" ht="36.950000000000003" customHeight="1">
      <c r="B39" s="40"/>
      <c r="C39" s="61" t="s">
        <v>51</v>
      </c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  <c r="AN39" s="62"/>
      <c r="AO39" s="62"/>
      <c r="AP39" s="62"/>
      <c r="AQ39" s="62"/>
      <c r="AR39" s="60"/>
    </row>
    <row r="40" spans="2:56" s="1" customFormat="1" ht="6.95" customHeight="1">
      <c r="B40" s="40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  <c r="AM40" s="62"/>
      <c r="AN40" s="62"/>
      <c r="AO40" s="62"/>
      <c r="AP40" s="62"/>
      <c r="AQ40" s="62"/>
      <c r="AR40" s="60"/>
    </row>
    <row r="41" spans="2:56" s="3" customFormat="1" ht="14.45" customHeight="1">
      <c r="B41" s="63"/>
      <c r="C41" s="64" t="s">
        <v>15</v>
      </c>
      <c r="D41" s="65"/>
      <c r="E41" s="65"/>
      <c r="F41" s="65"/>
      <c r="G41" s="65"/>
      <c r="H41" s="65"/>
      <c r="I41" s="65"/>
      <c r="J41" s="65"/>
      <c r="K41" s="65"/>
      <c r="L41" s="65" t="str">
        <f>K5</f>
        <v>1734</v>
      </c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66"/>
    </row>
    <row r="42" spans="2:56" s="4" customFormat="1" ht="36.950000000000003" customHeight="1">
      <c r="B42" s="67"/>
      <c r="C42" s="68" t="s">
        <v>19</v>
      </c>
      <c r="D42" s="69"/>
      <c r="E42" s="69"/>
      <c r="F42" s="69"/>
      <c r="G42" s="69"/>
      <c r="H42" s="69"/>
      <c r="I42" s="69"/>
      <c r="J42" s="69"/>
      <c r="K42" s="69"/>
      <c r="L42" s="348" t="str">
        <f>K6</f>
        <v>Modernizace výtahu stravovacího provozu -  ON Trutnov a.s.</v>
      </c>
      <c r="M42" s="349"/>
      <c r="N42" s="349"/>
      <c r="O42" s="349"/>
      <c r="P42" s="349"/>
      <c r="Q42" s="349"/>
      <c r="R42" s="349"/>
      <c r="S42" s="349"/>
      <c r="T42" s="349"/>
      <c r="U42" s="349"/>
      <c r="V42" s="349"/>
      <c r="W42" s="349"/>
      <c r="X42" s="349"/>
      <c r="Y42" s="349"/>
      <c r="Z42" s="349"/>
      <c r="AA42" s="349"/>
      <c r="AB42" s="349"/>
      <c r="AC42" s="349"/>
      <c r="AD42" s="349"/>
      <c r="AE42" s="349"/>
      <c r="AF42" s="349"/>
      <c r="AG42" s="349"/>
      <c r="AH42" s="349"/>
      <c r="AI42" s="349"/>
      <c r="AJ42" s="349"/>
      <c r="AK42" s="349"/>
      <c r="AL42" s="349"/>
      <c r="AM42" s="349"/>
      <c r="AN42" s="349"/>
      <c r="AO42" s="349"/>
      <c r="AP42" s="69"/>
      <c r="AQ42" s="69"/>
      <c r="AR42" s="70"/>
    </row>
    <row r="43" spans="2:56" s="1" customFormat="1" ht="6.95" customHeight="1">
      <c r="B43" s="40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62"/>
      <c r="AQ43" s="62"/>
      <c r="AR43" s="60"/>
    </row>
    <row r="44" spans="2:56" s="1" customFormat="1">
      <c r="B44" s="40"/>
      <c r="C44" s="64" t="s">
        <v>24</v>
      </c>
      <c r="D44" s="62"/>
      <c r="E44" s="62"/>
      <c r="F44" s="62"/>
      <c r="G44" s="62"/>
      <c r="H44" s="62"/>
      <c r="I44" s="62"/>
      <c r="J44" s="62"/>
      <c r="K44" s="62"/>
      <c r="L44" s="71" t="str">
        <f>IF(K8="","",K8)</f>
        <v xml:space="preserve"> 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4" t="s">
        <v>26</v>
      </c>
      <c r="AJ44" s="62"/>
      <c r="AK44" s="62"/>
      <c r="AL44" s="62"/>
      <c r="AM44" s="350" t="str">
        <f>IF(AN8= "","",AN8)</f>
        <v>1.9.2017</v>
      </c>
      <c r="AN44" s="350"/>
      <c r="AO44" s="62"/>
      <c r="AP44" s="62"/>
      <c r="AQ44" s="62"/>
      <c r="AR44" s="60"/>
    </row>
    <row r="45" spans="2:56" s="1" customFormat="1" ht="6.95" customHeight="1">
      <c r="B45" s="40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0"/>
    </row>
    <row r="46" spans="2:56" s="1" customFormat="1">
      <c r="B46" s="40"/>
      <c r="C46" s="64" t="s">
        <v>28</v>
      </c>
      <c r="D46" s="62"/>
      <c r="E46" s="62"/>
      <c r="F46" s="62"/>
      <c r="G46" s="62"/>
      <c r="H46" s="62"/>
      <c r="I46" s="62"/>
      <c r="J46" s="62"/>
      <c r="K46" s="62"/>
      <c r="L46" s="65" t="str">
        <f>IF(E11= "","",E11)</f>
        <v>Královehradecký kraj</v>
      </c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4" t="s">
        <v>34</v>
      </c>
      <c r="AJ46" s="62"/>
      <c r="AK46" s="62"/>
      <c r="AL46" s="62"/>
      <c r="AM46" s="351" t="str">
        <f>IF(E17="","",E17)</f>
        <v>Ing. Pavel Starý, Vrchlabí</v>
      </c>
      <c r="AN46" s="351"/>
      <c r="AO46" s="351"/>
      <c r="AP46" s="351"/>
      <c r="AQ46" s="62"/>
      <c r="AR46" s="60"/>
      <c r="AS46" s="352" t="s">
        <v>52</v>
      </c>
      <c r="AT46" s="353"/>
      <c r="AU46" s="73"/>
      <c r="AV46" s="73"/>
      <c r="AW46" s="73"/>
      <c r="AX46" s="73"/>
      <c r="AY46" s="73"/>
      <c r="AZ46" s="73"/>
      <c r="BA46" s="73"/>
      <c r="BB46" s="73"/>
      <c r="BC46" s="73"/>
      <c r="BD46" s="74"/>
    </row>
    <row r="47" spans="2:56" s="1" customFormat="1">
      <c r="B47" s="40"/>
      <c r="C47" s="64" t="s">
        <v>32</v>
      </c>
      <c r="D47" s="62"/>
      <c r="E47" s="62"/>
      <c r="F47" s="62"/>
      <c r="G47" s="62"/>
      <c r="H47" s="62"/>
      <c r="I47" s="62"/>
      <c r="J47" s="62"/>
      <c r="K47" s="62"/>
      <c r="L47" s="65" t="str">
        <f>IF(E14= "Vyplň údaj","",E14)</f>
        <v/>
      </c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62"/>
      <c r="AM47" s="62"/>
      <c r="AN47" s="62"/>
      <c r="AO47" s="62"/>
      <c r="AP47" s="62"/>
      <c r="AQ47" s="62"/>
      <c r="AR47" s="60"/>
      <c r="AS47" s="354"/>
      <c r="AT47" s="355"/>
      <c r="AU47" s="75"/>
      <c r="AV47" s="75"/>
      <c r="AW47" s="75"/>
      <c r="AX47" s="75"/>
      <c r="AY47" s="75"/>
      <c r="AZ47" s="75"/>
      <c r="BA47" s="75"/>
      <c r="BB47" s="75"/>
      <c r="BC47" s="75"/>
      <c r="BD47" s="76"/>
    </row>
    <row r="48" spans="2:56" s="1" customFormat="1" ht="10.9" customHeight="1">
      <c r="B48" s="40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  <c r="AM48" s="62"/>
      <c r="AN48" s="62"/>
      <c r="AO48" s="62"/>
      <c r="AP48" s="62"/>
      <c r="AQ48" s="62"/>
      <c r="AR48" s="60"/>
      <c r="AS48" s="356"/>
      <c r="AT48" s="357"/>
      <c r="AU48" s="41"/>
      <c r="AV48" s="41"/>
      <c r="AW48" s="41"/>
      <c r="AX48" s="41"/>
      <c r="AY48" s="41"/>
      <c r="AZ48" s="41"/>
      <c r="BA48" s="41"/>
      <c r="BB48" s="41"/>
      <c r="BC48" s="41"/>
      <c r="BD48" s="77"/>
    </row>
    <row r="49" spans="1:90" s="1" customFormat="1" ht="29.25" customHeight="1">
      <c r="B49" s="40"/>
      <c r="C49" s="358" t="s">
        <v>53</v>
      </c>
      <c r="D49" s="359"/>
      <c r="E49" s="359"/>
      <c r="F49" s="359"/>
      <c r="G49" s="359"/>
      <c r="H49" s="78"/>
      <c r="I49" s="360" t="s">
        <v>54</v>
      </c>
      <c r="J49" s="359"/>
      <c r="K49" s="359"/>
      <c r="L49" s="359"/>
      <c r="M49" s="359"/>
      <c r="N49" s="359"/>
      <c r="O49" s="359"/>
      <c r="P49" s="359"/>
      <c r="Q49" s="359"/>
      <c r="R49" s="359"/>
      <c r="S49" s="359"/>
      <c r="T49" s="359"/>
      <c r="U49" s="359"/>
      <c r="V49" s="359"/>
      <c r="W49" s="359"/>
      <c r="X49" s="359"/>
      <c r="Y49" s="359"/>
      <c r="Z49" s="359"/>
      <c r="AA49" s="359"/>
      <c r="AB49" s="359"/>
      <c r="AC49" s="359"/>
      <c r="AD49" s="359"/>
      <c r="AE49" s="359"/>
      <c r="AF49" s="359"/>
      <c r="AG49" s="361" t="s">
        <v>55</v>
      </c>
      <c r="AH49" s="359"/>
      <c r="AI49" s="359"/>
      <c r="AJ49" s="359"/>
      <c r="AK49" s="359"/>
      <c r="AL49" s="359"/>
      <c r="AM49" s="359"/>
      <c r="AN49" s="360" t="s">
        <v>56</v>
      </c>
      <c r="AO49" s="359"/>
      <c r="AP49" s="359"/>
      <c r="AQ49" s="79" t="s">
        <v>57</v>
      </c>
      <c r="AR49" s="60"/>
      <c r="AS49" s="80" t="s">
        <v>58</v>
      </c>
      <c r="AT49" s="81" t="s">
        <v>59</v>
      </c>
      <c r="AU49" s="81" t="s">
        <v>60</v>
      </c>
      <c r="AV49" s="81" t="s">
        <v>61</v>
      </c>
      <c r="AW49" s="81" t="s">
        <v>62</v>
      </c>
      <c r="AX49" s="81" t="s">
        <v>63</v>
      </c>
      <c r="AY49" s="81" t="s">
        <v>64</v>
      </c>
      <c r="AZ49" s="81" t="s">
        <v>65</v>
      </c>
      <c r="BA49" s="81" t="s">
        <v>66</v>
      </c>
      <c r="BB49" s="81" t="s">
        <v>67</v>
      </c>
      <c r="BC49" s="81" t="s">
        <v>68</v>
      </c>
      <c r="BD49" s="82" t="s">
        <v>69</v>
      </c>
    </row>
    <row r="50" spans="1:90" s="1" customFormat="1" ht="10.9" customHeight="1">
      <c r="B50" s="40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62"/>
      <c r="AM50" s="62"/>
      <c r="AN50" s="62"/>
      <c r="AO50" s="62"/>
      <c r="AP50" s="62"/>
      <c r="AQ50" s="62"/>
      <c r="AR50" s="60"/>
      <c r="AS50" s="83"/>
      <c r="AT50" s="84"/>
      <c r="AU50" s="84"/>
      <c r="AV50" s="84"/>
      <c r="AW50" s="84"/>
      <c r="AX50" s="84"/>
      <c r="AY50" s="84"/>
      <c r="AZ50" s="84"/>
      <c r="BA50" s="84"/>
      <c r="BB50" s="84"/>
      <c r="BC50" s="84"/>
      <c r="BD50" s="85"/>
    </row>
    <row r="51" spans="1:90" s="4" customFormat="1" ht="32.450000000000003" customHeight="1">
      <c r="B51" s="67"/>
      <c r="C51" s="86" t="s">
        <v>70</v>
      </c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7"/>
      <c r="AC51" s="87"/>
      <c r="AD51" s="87"/>
      <c r="AE51" s="87"/>
      <c r="AF51" s="87"/>
      <c r="AG51" s="365">
        <f>ROUND(AG52,2)</f>
        <v>0</v>
      </c>
      <c r="AH51" s="365"/>
      <c r="AI51" s="365"/>
      <c r="AJ51" s="365"/>
      <c r="AK51" s="365"/>
      <c r="AL51" s="365"/>
      <c r="AM51" s="365"/>
      <c r="AN51" s="366">
        <f>SUM(AG51,AT51)</f>
        <v>0</v>
      </c>
      <c r="AO51" s="366"/>
      <c r="AP51" s="366"/>
      <c r="AQ51" s="88" t="s">
        <v>22</v>
      </c>
      <c r="AR51" s="70"/>
      <c r="AS51" s="89">
        <f>ROUND(AS52,2)</f>
        <v>0</v>
      </c>
      <c r="AT51" s="90">
        <f>ROUND(SUM(AV51:AW51),2)</f>
        <v>0</v>
      </c>
      <c r="AU51" s="91">
        <f>ROUND(AU52,5)</f>
        <v>0</v>
      </c>
      <c r="AV51" s="90">
        <f>ROUND(AZ51*L26,2)</f>
        <v>0</v>
      </c>
      <c r="AW51" s="90">
        <f>ROUND(BA51*L27,2)</f>
        <v>0</v>
      </c>
      <c r="AX51" s="90">
        <f>ROUND(BB51*L26,2)</f>
        <v>0</v>
      </c>
      <c r="AY51" s="90">
        <f>ROUND(BC51*L27,2)</f>
        <v>0</v>
      </c>
      <c r="AZ51" s="90">
        <f>ROUND(AZ52,2)</f>
        <v>0</v>
      </c>
      <c r="BA51" s="90">
        <f>ROUND(BA52,2)</f>
        <v>0</v>
      </c>
      <c r="BB51" s="90">
        <f>ROUND(BB52,2)</f>
        <v>0</v>
      </c>
      <c r="BC51" s="90">
        <f>ROUND(BC52,2)</f>
        <v>0</v>
      </c>
      <c r="BD51" s="92">
        <f>ROUND(BD52,2)</f>
        <v>0</v>
      </c>
      <c r="BS51" s="93" t="s">
        <v>71</v>
      </c>
      <c r="BT51" s="93" t="s">
        <v>72</v>
      </c>
      <c r="BV51" s="93" t="s">
        <v>73</v>
      </c>
      <c r="BW51" s="93" t="s">
        <v>7</v>
      </c>
      <c r="BX51" s="93" t="s">
        <v>74</v>
      </c>
      <c r="CL51" s="93" t="s">
        <v>22</v>
      </c>
    </row>
    <row r="52" spans="1:90" s="5" customFormat="1" ht="37.5" customHeight="1">
      <c r="A52" s="94" t="s">
        <v>75</v>
      </c>
      <c r="B52" s="95"/>
      <c r="C52" s="96"/>
      <c r="D52" s="364" t="s">
        <v>16</v>
      </c>
      <c r="E52" s="364"/>
      <c r="F52" s="364"/>
      <c r="G52" s="364"/>
      <c r="H52" s="364"/>
      <c r="I52" s="97"/>
      <c r="J52" s="364" t="s">
        <v>20</v>
      </c>
      <c r="K52" s="364"/>
      <c r="L52" s="364"/>
      <c r="M52" s="364"/>
      <c r="N52" s="364"/>
      <c r="O52" s="364"/>
      <c r="P52" s="364"/>
      <c r="Q52" s="364"/>
      <c r="R52" s="364"/>
      <c r="S52" s="364"/>
      <c r="T52" s="364"/>
      <c r="U52" s="364"/>
      <c r="V52" s="364"/>
      <c r="W52" s="364"/>
      <c r="X52" s="364"/>
      <c r="Y52" s="364"/>
      <c r="Z52" s="364"/>
      <c r="AA52" s="364"/>
      <c r="AB52" s="364"/>
      <c r="AC52" s="364"/>
      <c r="AD52" s="364"/>
      <c r="AE52" s="364"/>
      <c r="AF52" s="364"/>
      <c r="AG52" s="362">
        <f>'1734 - Modernizace výtahu...'!J25</f>
        <v>0</v>
      </c>
      <c r="AH52" s="363"/>
      <c r="AI52" s="363"/>
      <c r="AJ52" s="363"/>
      <c r="AK52" s="363"/>
      <c r="AL52" s="363"/>
      <c r="AM52" s="363"/>
      <c r="AN52" s="362">
        <f>SUM(AG52,AT52)</f>
        <v>0</v>
      </c>
      <c r="AO52" s="363"/>
      <c r="AP52" s="363"/>
      <c r="AQ52" s="98" t="s">
        <v>76</v>
      </c>
      <c r="AR52" s="99"/>
      <c r="AS52" s="100">
        <v>0</v>
      </c>
      <c r="AT52" s="101">
        <f>ROUND(SUM(AV52:AW52),2)</f>
        <v>0</v>
      </c>
      <c r="AU52" s="102">
        <f>'1734 - Modernizace výtahu...'!P87</f>
        <v>0</v>
      </c>
      <c r="AV52" s="101">
        <f>'1734 - Modernizace výtahu...'!J28</f>
        <v>0</v>
      </c>
      <c r="AW52" s="101">
        <f>'1734 - Modernizace výtahu...'!J29</f>
        <v>0</v>
      </c>
      <c r="AX52" s="101">
        <f>'1734 - Modernizace výtahu...'!J30</f>
        <v>0</v>
      </c>
      <c r="AY52" s="101">
        <f>'1734 - Modernizace výtahu...'!J31</f>
        <v>0</v>
      </c>
      <c r="AZ52" s="101">
        <f>'1734 - Modernizace výtahu...'!F28</f>
        <v>0</v>
      </c>
      <c r="BA52" s="101">
        <f>'1734 - Modernizace výtahu...'!F29</f>
        <v>0</v>
      </c>
      <c r="BB52" s="101">
        <f>'1734 - Modernizace výtahu...'!F30</f>
        <v>0</v>
      </c>
      <c r="BC52" s="101">
        <f>'1734 - Modernizace výtahu...'!F31</f>
        <v>0</v>
      </c>
      <c r="BD52" s="103">
        <f>'1734 - Modernizace výtahu...'!F32</f>
        <v>0</v>
      </c>
      <c r="BT52" s="104" t="s">
        <v>77</v>
      </c>
      <c r="BU52" s="104" t="s">
        <v>78</v>
      </c>
      <c r="BV52" s="104" t="s">
        <v>73</v>
      </c>
      <c r="BW52" s="104" t="s">
        <v>7</v>
      </c>
      <c r="BX52" s="104" t="s">
        <v>74</v>
      </c>
      <c r="CL52" s="104" t="s">
        <v>22</v>
      </c>
    </row>
    <row r="53" spans="1:90" s="1" customFormat="1" ht="30" customHeight="1">
      <c r="B53" s="40"/>
      <c r="C53" s="62"/>
      <c r="D53" s="62"/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62"/>
      <c r="AM53" s="62"/>
      <c r="AN53" s="62"/>
      <c r="AO53" s="62"/>
      <c r="AP53" s="62"/>
      <c r="AQ53" s="62"/>
      <c r="AR53" s="60"/>
    </row>
    <row r="54" spans="1:90" s="1" customFormat="1" ht="6.95" customHeight="1">
      <c r="B54" s="55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60"/>
    </row>
  </sheetData>
  <sheetProtection password="CC35" sheet="1" objects="1" scenarios="1" formatCells="0" formatColumns="0" formatRows="0" sort="0" autoFilter="0"/>
  <mergeCells count="41">
    <mergeCell ref="AR2:BE2"/>
    <mergeCell ref="AN52:AP52"/>
    <mergeCell ref="AG52:AM52"/>
    <mergeCell ref="D52:H52"/>
    <mergeCell ref="J52:AF52"/>
    <mergeCell ref="AG51:AM51"/>
    <mergeCell ref="AN51:AP51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1734 - Modernizace výtahu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216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06"/>
      <c r="C1" s="106"/>
      <c r="D1" s="107" t="s">
        <v>1</v>
      </c>
      <c r="E1" s="106"/>
      <c r="F1" s="108" t="s">
        <v>79</v>
      </c>
      <c r="G1" s="371" t="s">
        <v>80</v>
      </c>
      <c r="H1" s="371"/>
      <c r="I1" s="109"/>
      <c r="J1" s="108" t="s">
        <v>81</v>
      </c>
      <c r="K1" s="107" t="s">
        <v>82</v>
      </c>
      <c r="L1" s="108" t="s">
        <v>83</v>
      </c>
      <c r="M1" s="108"/>
      <c r="N1" s="108"/>
      <c r="O1" s="108"/>
      <c r="P1" s="108"/>
      <c r="Q1" s="108"/>
      <c r="R1" s="108"/>
      <c r="S1" s="108"/>
      <c r="T1" s="10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67"/>
      <c r="M2" s="367"/>
      <c r="N2" s="367"/>
      <c r="O2" s="367"/>
      <c r="P2" s="367"/>
      <c r="Q2" s="367"/>
      <c r="R2" s="367"/>
      <c r="S2" s="367"/>
      <c r="T2" s="367"/>
      <c r="U2" s="367"/>
      <c r="V2" s="367"/>
      <c r="AT2" s="23" t="s">
        <v>7</v>
      </c>
      <c r="AZ2" s="110" t="s">
        <v>84</v>
      </c>
      <c r="BA2" s="110" t="s">
        <v>22</v>
      </c>
      <c r="BB2" s="110" t="s">
        <v>22</v>
      </c>
      <c r="BC2" s="110" t="s">
        <v>85</v>
      </c>
      <c r="BD2" s="110" t="s">
        <v>86</v>
      </c>
    </row>
    <row r="3" spans="1:70" ht="6.95" customHeight="1">
      <c r="B3" s="24"/>
      <c r="C3" s="25"/>
      <c r="D3" s="25"/>
      <c r="E3" s="25"/>
      <c r="F3" s="25"/>
      <c r="G3" s="25"/>
      <c r="H3" s="25"/>
      <c r="I3" s="111"/>
      <c r="J3" s="25"/>
      <c r="K3" s="26"/>
      <c r="AT3" s="23" t="s">
        <v>86</v>
      </c>
      <c r="AZ3" s="110" t="s">
        <v>87</v>
      </c>
      <c r="BA3" s="110" t="s">
        <v>22</v>
      </c>
      <c r="BB3" s="110" t="s">
        <v>22</v>
      </c>
      <c r="BC3" s="110" t="s">
        <v>88</v>
      </c>
      <c r="BD3" s="110" t="s">
        <v>86</v>
      </c>
    </row>
    <row r="4" spans="1:70" ht="36.950000000000003" customHeight="1">
      <c r="B4" s="27"/>
      <c r="C4" s="28"/>
      <c r="D4" s="29" t="s">
        <v>89</v>
      </c>
      <c r="E4" s="28"/>
      <c r="F4" s="28"/>
      <c r="G4" s="28"/>
      <c r="H4" s="28"/>
      <c r="I4" s="112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12"/>
      <c r="J5" s="28"/>
      <c r="K5" s="30"/>
    </row>
    <row r="6" spans="1:70" s="1" customFormat="1">
      <c r="B6" s="40"/>
      <c r="C6" s="41"/>
      <c r="D6" s="36" t="s">
        <v>19</v>
      </c>
      <c r="E6" s="41"/>
      <c r="F6" s="41"/>
      <c r="G6" s="41"/>
      <c r="H6" s="41"/>
      <c r="I6" s="113"/>
      <c r="J6" s="41"/>
      <c r="K6" s="44"/>
    </row>
    <row r="7" spans="1:70" s="1" customFormat="1" ht="36.950000000000003" customHeight="1">
      <c r="B7" s="40"/>
      <c r="C7" s="41"/>
      <c r="D7" s="41"/>
      <c r="E7" s="368" t="s">
        <v>20</v>
      </c>
      <c r="F7" s="369"/>
      <c r="G7" s="369"/>
      <c r="H7" s="369"/>
      <c r="I7" s="113"/>
      <c r="J7" s="41"/>
      <c r="K7" s="44"/>
    </row>
    <row r="8" spans="1:70" s="1" customFormat="1" ht="13.5">
      <c r="B8" s="40"/>
      <c r="C8" s="41"/>
      <c r="D8" s="41"/>
      <c r="E8" s="41"/>
      <c r="F8" s="41"/>
      <c r="G8" s="41"/>
      <c r="H8" s="41"/>
      <c r="I8" s="113"/>
      <c r="J8" s="41"/>
      <c r="K8" s="44"/>
    </row>
    <row r="9" spans="1:70" s="1" customFormat="1" ht="14.45" customHeight="1">
      <c r="B9" s="40"/>
      <c r="C9" s="41"/>
      <c r="D9" s="36" t="s">
        <v>21</v>
      </c>
      <c r="E9" s="41"/>
      <c r="F9" s="34" t="s">
        <v>22</v>
      </c>
      <c r="G9" s="41"/>
      <c r="H9" s="41"/>
      <c r="I9" s="114" t="s">
        <v>23</v>
      </c>
      <c r="J9" s="34" t="s">
        <v>22</v>
      </c>
      <c r="K9" s="44"/>
    </row>
    <row r="10" spans="1:70" s="1" customFormat="1" ht="14.45" customHeight="1">
      <c r="B10" s="40"/>
      <c r="C10" s="41"/>
      <c r="D10" s="36" t="s">
        <v>24</v>
      </c>
      <c r="E10" s="41"/>
      <c r="F10" s="34" t="s">
        <v>25</v>
      </c>
      <c r="G10" s="41"/>
      <c r="H10" s="41"/>
      <c r="I10" s="114" t="s">
        <v>26</v>
      </c>
      <c r="J10" s="115" t="str">
        <f>'Rekapitulace stavby'!AN8</f>
        <v>1.9.2017</v>
      </c>
      <c r="K10" s="44"/>
    </row>
    <row r="11" spans="1:70" s="1" customFormat="1" ht="10.9" customHeight="1">
      <c r="B11" s="40"/>
      <c r="C11" s="41"/>
      <c r="D11" s="41"/>
      <c r="E11" s="41"/>
      <c r="F11" s="41"/>
      <c r="G11" s="41"/>
      <c r="H11" s="41"/>
      <c r="I11" s="113"/>
      <c r="J11" s="41"/>
      <c r="K11" s="44"/>
    </row>
    <row r="12" spans="1:70" s="1" customFormat="1" ht="14.45" customHeight="1">
      <c r="B12" s="40"/>
      <c r="C12" s="41"/>
      <c r="D12" s="36" t="s">
        <v>28</v>
      </c>
      <c r="E12" s="41"/>
      <c r="F12" s="41"/>
      <c r="G12" s="41"/>
      <c r="H12" s="41"/>
      <c r="I12" s="114" t="s">
        <v>29</v>
      </c>
      <c r="J12" s="34" t="s">
        <v>22</v>
      </c>
      <c r="K12" s="44"/>
    </row>
    <row r="13" spans="1:70" s="1" customFormat="1" ht="18" customHeight="1">
      <c r="B13" s="40"/>
      <c r="C13" s="41"/>
      <c r="D13" s="41"/>
      <c r="E13" s="34" t="s">
        <v>30</v>
      </c>
      <c r="F13" s="41"/>
      <c r="G13" s="41"/>
      <c r="H13" s="41"/>
      <c r="I13" s="114" t="s">
        <v>31</v>
      </c>
      <c r="J13" s="34" t="s">
        <v>22</v>
      </c>
      <c r="K13" s="44"/>
    </row>
    <row r="14" spans="1:70" s="1" customFormat="1" ht="6.95" customHeight="1">
      <c r="B14" s="40"/>
      <c r="C14" s="41"/>
      <c r="D14" s="41"/>
      <c r="E14" s="41"/>
      <c r="F14" s="41"/>
      <c r="G14" s="41"/>
      <c r="H14" s="41"/>
      <c r="I14" s="113"/>
      <c r="J14" s="41"/>
      <c r="K14" s="44"/>
    </row>
    <row r="15" spans="1:70" s="1" customFormat="1" ht="14.45" customHeight="1">
      <c r="B15" s="40"/>
      <c r="C15" s="41"/>
      <c r="D15" s="36" t="s">
        <v>32</v>
      </c>
      <c r="E15" s="41"/>
      <c r="F15" s="41"/>
      <c r="G15" s="41"/>
      <c r="H15" s="41"/>
      <c r="I15" s="114" t="s">
        <v>29</v>
      </c>
      <c r="J15" s="34" t="str">
        <f>IF('Rekapitulace stavby'!AN13="Vyplň údaj","",IF('Rekapitulace stavby'!AN13="","",'Rekapitulace stavby'!AN13))</f>
        <v/>
      </c>
      <c r="K15" s="44"/>
    </row>
    <row r="16" spans="1:70" s="1" customFormat="1" ht="18" customHeight="1">
      <c r="B16" s="40"/>
      <c r="C16" s="41"/>
      <c r="D16" s="41"/>
      <c r="E16" s="34" t="str">
        <f>IF('Rekapitulace stavby'!E14="Vyplň údaj","",IF('Rekapitulace stavby'!E14="","",'Rekapitulace stavby'!E14))</f>
        <v/>
      </c>
      <c r="F16" s="41"/>
      <c r="G16" s="41"/>
      <c r="H16" s="41"/>
      <c r="I16" s="114" t="s">
        <v>31</v>
      </c>
      <c r="J16" s="34" t="str">
        <f>IF('Rekapitulace stavby'!AN14="Vyplň údaj","",IF('Rekapitulace stavby'!AN14="","",'Rekapitulace stavby'!AN14))</f>
        <v/>
      </c>
      <c r="K16" s="44"/>
    </row>
    <row r="17" spans="2:11" s="1" customFormat="1" ht="6.95" customHeight="1">
      <c r="B17" s="40"/>
      <c r="C17" s="41"/>
      <c r="D17" s="41"/>
      <c r="E17" s="41"/>
      <c r="F17" s="41"/>
      <c r="G17" s="41"/>
      <c r="H17" s="41"/>
      <c r="I17" s="113"/>
      <c r="J17" s="41"/>
      <c r="K17" s="44"/>
    </row>
    <row r="18" spans="2:11" s="1" customFormat="1" ht="14.45" customHeight="1">
      <c r="B18" s="40"/>
      <c r="C18" s="41"/>
      <c r="D18" s="36" t="s">
        <v>34</v>
      </c>
      <c r="E18" s="41"/>
      <c r="F18" s="41"/>
      <c r="G18" s="41"/>
      <c r="H18" s="41"/>
      <c r="I18" s="114" t="s">
        <v>29</v>
      </c>
      <c r="J18" s="34" t="s">
        <v>22</v>
      </c>
      <c r="K18" s="44"/>
    </row>
    <row r="19" spans="2:11" s="1" customFormat="1" ht="18" customHeight="1">
      <c r="B19" s="40"/>
      <c r="C19" s="41"/>
      <c r="D19" s="41"/>
      <c r="E19" s="34" t="s">
        <v>35</v>
      </c>
      <c r="F19" s="41"/>
      <c r="G19" s="41"/>
      <c r="H19" s="41"/>
      <c r="I19" s="114" t="s">
        <v>31</v>
      </c>
      <c r="J19" s="34" t="s">
        <v>22</v>
      </c>
      <c r="K19" s="44"/>
    </row>
    <row r="20" spans="2:11" s="1" customFormat="1" ht="6.95" customHeight="1">
      <c r="B20" s="40"/>
      <c r="C20" s="41"/>
      <c r="D20" s="41"/>
      <c r="E20" s="41"/>
      <c r="F20" s="41"/>
      <c r="G20" s="41"/>
      <c r="H20" s="41"/>
      <c r="I20" s="113"/>
      <c r="J20" s="41"/>
      <c r="K20" s="44"/>
    </row>
    <row r="21" spans="2:11" s="1" customFormat="1" ht="14.45" customHeight="1">
      <c r="B21" s="40"/>
      <c r="C21" s="41"/>
      <c r="D21" s="36" t="s">
        <v>37</v>
      </c>
      <c r="E21" s="41"/>
      <c r="F21" s="41"/>
      <c r="G21" s="41"/>
      <c r="H21" s="41"/>
      <c r="I21" s="113"/>
      <c r="J21" s="41"/>
      <c r="K21" s="44"/>
    </row>
    <row r="22" spans="2:11" s="6" customFormat="1" ht="22.5" customHeight="1">
      <c r="B22" s="116"/>
      <c r="C22" s="117"/>
      <c r="D22" s="117"/>
      <c r="E22" s="337" t="s">
        <v>22</v>
      </c>
      <c r="F22" s="337"/>
      <c r="G22" s="337"/>
      <c r="H22" s="337"/>
      <c r="I22" s="118"/>
      <c r="J22" s="117"/>
      <c r="K22" s="119"/>
    </row>
    <row r="23" spans="2:11" s="1" customFormat="1" ht="6.95" customHeight="1">
      <c r="B23" s="40"/>
      <c r="C23" s="41"/>
      <c r="D23" s="41"/>
      <c r="E23" s="41"/>
      <c r="F23" s="41"/>
      <c r="G23" s="41"/>
      <c r="H23" s="41"/>
      <c r="I23" s="113"/>
      <c r="J23" s="41"/>
      <c r="K23" s="44"/>
    </row>
    <row r="24" spans="2:11" s="1" customFormat="1" ht="6.95" customHeight="1">
      <c r="B24" s="40"/>
      <c r="C24" s="41"/>
      <c r="D24" s="84"/>
      <c r="E24" s="84"/>
      <c r="F24" s="84"/>
      <c r="G24" s="84"/>
      <c r="H24" s="84"/>
      <c r="I24" s="120"/>
      <c r="J24" s="84"/>
      <c r="K24" s="121"/>
    </row>
    <row r="25" spans="2:11" s="1" customFormat="1" ht="25.35" customHeight="1">
      <c r="B25" s="40"/>
      <c r="C25" s="41"/>
      <c r="D25" s="122" t="s">
        <v>38</v>
      </c>
      <c r="E25" s="41"/>
      <c r="F25" s="41"/>
      <c r="G25" s="41"/>
      <c r="H25" s="41"/>
      <c r="I25" s="113"/>
      <c r="J25" s="123">
        <f>ROUND(J87,2)</f>
        <v>0</v>
      </c>
      <c r="K25" s="44"/>
    </row>
    <row r="26" spans="2:11" s="1" customFormat="1" ht="6.95" customHeight="1">
      <c r="B26" s="40"/>
      <c r="C26" s="41"/>
      <c r="D26" s="84"/>
      <c r="E26" s="84"/>
      <c r="F26" s="84"/>
      <c r="G26" s="84"/>
      <c r="H26" s="84"/>
      <c r="I26" s="120"/>
      <c r="J26" s="84"/>
      <c r="K26" s="121"/>
    </row>
    <row r="27" spans="2:11" s="1" customFormat="1" ht="14.45" customHeight="1">
      <c r="B27" s="40"/>
      <c r="C27" s="41"/>
      <c r="D27" s="41"/>
      <c r="E27" s="41"/>
      <c r="F27" s="45" t="s">
        <v>40</v>
      </c>
      <c r="G27" s="41"/>
      <c r="H27" s="41"/>
      <c r="I27" s="124" t="s">
        <v>39</v>
      </c>
      <c r="J27" s="45" t="s">
        <v>41</v>
      </c>
      <c r="K27" s="44"/>
    </row>
    <row r="28" spans="2:11" s="1" customFormat="1" ht="14.45" customHeight="1">
      <c r="B28" s="40"/>
      <c r="C28" s="41"/>
      <c r="D28" s="48" t="s">
        <v>42</v>
      </c>
      <c r="E28" s="48" t="s">
        <v>43</v>
      </c>
      <c r="F28" s="125">
        <f>ROUND(SUM(BE87:BE215), 2)</f>
        <v>0</v>
      </c>
      <c r="G28" s="41"/>
      <c r="H28" s="41"/>
      <c r="I28" s="126">
        <v>0.21</v>
      </c>
      <c r="J28" s="125">
        <f>ROUND(ROUND((SUM(BE87:BE215)), 2)*I28, 2)</f>
        <v>0</v>
      </c>
      <c r="K28" s="44"/>
    </row>
    <row r="29" spans="2:11" s="1" customFormat="1" ht="14.45" customHeight="1">
      <c r="B29" s="40"/>
      <c r="C29" s="41"/>
      <c r="D29" s="41"/>
      <c r="E29" s="48" t="s">
        <v>44</v>
      </c>
      <c r="F29" s="125">
        <f>ROUND(SUM(BF87:BF215), 2)</f>
        <v>0</v>
      </c>
      <c r="G29" s="41"/>
      <c r="H29" s="41"/>
      <c r="I29" s="126">
        <v>0.15</v>
      </c>
      <c r="J29" s="125">
        <f>ROUND(ROUND((SUM(BF87:BF215)), 2)*I29, 2)</f>
        <v>0</v>
      </c>
      <c r="K29" s="44"/>
    </row>
    <row r="30" spans="2:11" s="1" customFormat="1" ht="14.45" hidden="1" customHeight="1">
      <c r="B30" s="40"/>
      <c r="C30" s="41"/>
      <c r="D30" s="41"/>
      <c r="E30" s="48" t="s">
        <v>45</v>
      </c>
      <c r="F30" s="125">
        <f>ROUND(SUM(BG87:BG215), 2)</f>
        <v>0</v>
      </c>
      <c r="G30" s="41"/>
      <c r="H30" s="41"/>
      <c r="I30" s="126">
        <v>0.21</v>
      </c>
      <c r="J30" s="125">
        <v>0</v>
      </c>
      <c r="K30" s="44"/>
    </row>
    <row r="31" spans="2:11" s="1" customFormat="1" ht="14.45" hidden="1" customHeight="1">
      <c r="B31" s="40"/>
      <c r="C31" s="41"/>
      <c r="D31" s="41"/>
      <c r="E31" s="48" t="s">
        <v>46</v>
      </c>
      <c r="F31" s="125">
        <f>ROUND(SUM(BH87:BH215), 2)</f>
        <v>0</v>
      </c>
      <c r="G31" s="41"/>
      <c r="H31" s="41"/>
      <c r="I31" s="126">
        <v>0.15</v>
      </c>
      <c r="J31" s="125"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47</v>
      </c>
      <c r="F32" s="125">
        <f>ROUND(SUM(BI87:BI215), 2)</f>
        <v>0</v>
      </c>
      <c r="G32" s="41"/>
      <c r="H32" s="41"/>
      <c r="I32" s="126">
        <v>0</v>
      </c>
      <c r="J32" s="125">
        <v>0</v>
      </c>
      <c r="K32" s="44"/>
    </row>
    <row r="33" spans="2:11" s="1" customFormat="1" ht="6.95" customHeight="1">
      <c r="B33" s="40"/>
      <c r="C33" s="41"/>
      <c r="D33" s="41"/>
      <c r="E33" s="41"/>
      <c r="F33" s="41"/>
      <c r="G33" s="41"/>
      <c r="H33" s="41"/>
      <c r="I33" s="113"/>
      <c r="J33" s="41"/>
      <c r="K33" s="44"/>
    </row>
    <row r="34" spans="2:11" s="1" customFormat="1" ht="25.35" customHeight="1">
      <c r="B34" s="40"/>
      <c r="C34" s="127"/>
      <c r="D34" s="128" t="s">
        <v>48</v>
      </c>
      <c r="E34" s="78"/>
      <c r="F34" s="78"/>
      <c r="G34" s="129" t="s">
        <v>49</v>
      </c>
      <c r="H34" s="130" t="s">
        <v>50</v>
      </c>
      <c r="I34" s="131"/>
      <c r="J34" s="132">
        <f>SUM(J25:J32)</f>
        <v>0</v>
      </c>
      <c r="K34" s="133"/>
    </row>
    <row r="35" spans="2:11" s="1" customFormat="1" ht="14.45" customHeight="1">
      <c r="B35" s="55"/>
      <c r="C35" s="56"/>
      <c r="D35" s="56"/>
      <c r="E35" s="56"/>
      <c r="F35" s="56"/>
      <c r="G35" s="56"/>
      <c r="H35" s="56"/>
      <c r="I35" s="134"/>
      <c r="J35" s="56"/>
      <c r="K35" s="57"/>
    </row>
    <row r="39" spans="2:11" s="1" customFormat="1" ht="6.95" customHeight="1">
      <c r="B39" s="135"/>
      <c r="C39" s="136"/>
      <c r="D39" s="136"/>
      <c r="E39" s="136"/>
      <c r="F39" s="136"/>
      <c r="G39" s="136"/>
      <c r="H39" s="136"/>
      <c r="I39" s="137"/>
      <c r="J39" s="136"/>
      <c r="K39" s="138"/>
    </row>
    <row r="40" spans="2:11" s="1" customFormat="1" ht="36.950000000000003" customHeight="1">
      <c r="B40" s="40"/>
      <c r="C40" s="29" t="s">
        <v>90</v>
      </c>
      <c r="D40" s="41"/>
      <c r="E40" s="41"/>
      <c r="F40" s="41"/>
      <c r="G40" s="41"/>
      <c r="H40" s="41"/>
      <c r="I40" s="113"/>
      <c r="J40" s="41"/>
      <c r="K40" s="44"/>
    </row>
    <row r="41" spans="2:11" s="1" customFormat="1" ht="6.95" customHeight="1">
      <c r="B41" s="40"/>
      <c r="C41" s="41"/>
      <c r="D41" s="41"/>
      <c r="E41" s="41"/>
      <c r="F41" s="41"/>
      <c r="G41" s="41"/>
      <c r="H41" s="41"/>
      <c r="I41" s="113"/>
      <c r="J41" s="41"/>
      <c r="K41" s="44"/>
    </row>
    <row r="42" spans="2:11" s="1" customFormat="1" ht="14.45" customHeight="1">
      <c r="B42" s="40"/>
      <c r="C42" s="36" t="s">
        <v>19</v>
      </c>
      <c r="D42" s="41"/>
      <c r="E42" s="41"/>
      <c r="F42" s="41"/>
      <c r="G42" s="41"/>
      <c r="H42" s="41"/>
      <c r="I42" s="113"/>
      <c r="J42" s="41"/>
      <c r="K42" s="44"/>
    </row>
    <row r="43" spans="2:11" s="1" customFormat="1" ht="23.25" customHeight="1">
      <c r="B43" s="40"/>
      <c r="C43" s="41"/>
      <c r="D43" s="41"/>
      <c r="E43" s="368" t="str">
        <f>E7</f>
        <v>Modernizace výtahu stravovacího provozu -  ON Trutnov a.s.</v>
      </c>
      <c r="F43" s="369"/>
      <c r="G43" s="369"/>
      <c r="H43" s="369"/>
      <c r="I43" s="113"/>
      <c r="J43" s="41"/>
      <c r="K43" s="44"/>
    </row>
    <row r="44" spans="2:11" s="1" customFormat="1" ht="6.95" customHeight="1">
      <c r="B44" s="40"/>
      <c r="C44" s="41"/>
      <c r="D44" s="41"/>
      <c r="E44" s="41"/>
      <c r="F44" s="41"/>
      <c r="G44" s="41"/>
      <c r="H44" s="41"/>
      <c r="I44" s="113"/>
      <c r="J44" s="41"/>
      <c r="K44" s="44"/>
    </row>
    <row r="45" spans="2:11" s="1" customFormat="1" ht="18" customHeight="1">
      <c r="B45" s="40"/>
      <c r="C45" s="36" t="s">
        <v>24</v>
      </c>
      <c r="D45" s="41"/>
      <c r="E45" s="41"/>
      <c r="F45" s="34" t="str">
        <f>F10</f>
        <v xml:space="preserve"> </v>
      </c>
      <c r="G45" s="41"/>
      <c r="H45" s="41"/>
      <c r="I45" s="114" t="s">
        <v>26</v>
      </c>
      <c r="J45" s="115" t="str">
        <f>IF(J10="","",J10)</f>
        <v>1.9.2017</v>
      </c>
      <c r="K45" s="44"/>
    </row>
    <row r="46" spans="2:11" s="1" customFormat="1" ht="6.95" customHeight="1">
      <c r="B46" s="40"/>
      <c r="C46" s="41"/>
      <c r="D46" s="41"/>
      <c r="E46" s="41"/>
      <c r="F46" s="41"/>
      <c r="G46" s="41"/>
      <c r="H46" s="41"/>
      <c r="I46" s="113"/>
      <c r="J46" s="41"/>
      <c r="K46" s="44"/>
    </row>
    <row r="47" spans="2:11" s="1" customFormat="1">
      <c r="B47" s="40"/>
      <c r="C47" s="36" t="s">
        <v>28</v>
      </c>
      <c r="D47" s="41"/>
      <c r="E47" s="41"/>
      <c r="F47" s="34" t="str">
        <f>E13</f>
        <v>Královehradecký kraj</v>
      </c>
      <c r="G47" s="41"/>
      <c r="H47" s="41"/>
      <c r="I47" s="114" t="s">
        <v>34</v>
      </c>
      <c r="J47" s="34" t="str">
        <f>E19</f>
        <v>Ing. Pavel Starý, Vrchlabí</v>
      </c>
      <c r="K47" s="44"/>
    </row>
    <row r="48" spans="2:11" s="1" customFormat="1" ht="14.45" customHeight="1">
      <c r="B48" s="40"/>
      <c r="C48" s="36" t="s">
        <v>32</v>
      </c>
      <c r="D48" s="41"/>
      <c r="E48" s="41"/>
      <c r="F48" s="34" t="str">
        <f>IF(E16="","",E16)</f>
        <v/>
      </c>
      <c r="G48" s="41"/>
      <c r="H48" s="41"/>
      <c r="I48" s="113"/>
      <c r="J48" s="41"/>
      <c r="K48" s="44"/>
    </row>
    <row r="49" spans="2:47" s="1" customFormat="1" ht="10.35" customHeight="1">
      <c r="B49" s="40"/>
      <c r="C49" s="41"/>
      <c r="D49" s="41"/>
      <c r="E49" s="41"/>
      <c r="F49" s="41"/>
      <c r="G49" s="41"/>
      <c r="H49" s="41"/>
      <c r="I49" s="113"/>
      <c r="J49" s="41"/>
      <c r="K49" s="44"/>
    </row>
    <row r="50" spans="2:47" s="1" customFormat="1" ht="29.25" customHeight="1">
      <c r="B50" s="40"/>
      <c r="C50" s="139" t="s">
        <v>91</v>
      </c>
      <c r="D50" s="127"/>
      <c r="E50" s="127"/>
      <c r="F50" s="127"/>
      <c r="G50" s="127"/>
      <c r="H50" s="127"/>
      <c r="I50" s="140"/>
      <c r="J50" s="141" t="s">
        <v>92</v>
      </c>
      <c r="K50" s="142"/>
    </row>
    <row r="51" spans="2:47" s="1" customFormat="1" ht="10.35" customHeight="1">
      <c r="B51" s="40"/>
      <c r="C51" s="41"/>
      <c r="D51" s="41"/>
      <c r="E51" s="41"/>
      <c r="F51" s="41"/>
      <c r="G51" s="41"/>
      <c r="H51" s="41"/>
      <c r="I51" s="113"/>
      <c r="J51" s="41"/>
      <c r="K51" s="44"/>
    </row>
    <row r="52" spans="2:47" s="1" customFormat="1" ht="29.25" customHeight="1">
      <c r="B52" s="40"/>
      <c r="C52" s="143" t="s">
        <v>93</v>
      </c>
      <c r="D52" s="41"/>
      <c r="E52" s="41"/>
      <c r="F52" s="41"/>
      <c r="G52" s="41"/>
      <c r="H52" s="41"/>
      <c r="I52" s="113"/>
      <c r="J52" s="123">
        <f>J87</f>
        <v>0</v>
      </c>
      <c r="K52" s="44"/>
      <c r="AU52" s="23" t="s">
        <v>94</v>
      </c>
    </row>
    <row r="53" spans="2:47" s="7" customFormat="1" ht="24.95" customHeight="1">
      <c r="B53" s="144"/>
      <c r="C53" s="145"/>
      <c r="D53" s="146" t="s">
        <v>95</v>
      </c>
      <c r="E53" s="147"/>
      <c r="F53" s="147"/>
      <c r="G53" s="147"/>
      <c r="H53" s="147"/>
      <c r="I53" s="148"/>
      <c r="J53" s="149">
        <f>J88</f>
        <v>0</v>
      </c>
      <c r="K53" s="150"/>
    </row>
    <row r="54" spans="2:47" s="8" customFormat="1" ht="19.899999999999999" customHeight="1">
      <c r="B54" s="151"/>
      <c r="C54" s="152"/>
      <c r="D54" s="153" t="s">
        <v>96</v>
      </c>
      <c r="E54" s="154"/>
      <c r="F54" s="154"/>
      <c r="G54" s="154"/>
      <c r="H54" s="154"/>
      <c r="I54" s="155"/>
      <c r="J54" s="156">
        <f>J89</f>
        <v>0</v>
      </c>
      <c r="K54" s="157"/>
    </row>
    <row r="55" spans="2:47" s="8" customFormat="1" ht="19.899999999999999" customHeight="1">
      <c r="B55" s="151"/>
      <c r="C55" s="152"/>
      <c r="D55" s="153" t="s">
        <v>97</v>
      </c>
      <c r="E55" s="154"/>
      <c r="F55" s="154"/>
      <c r="G55" s="154"/>
      <c r="H55" s="154"/>
      <c r="I55" s="155"/>
      <c r="J55" s="156">
        <f>J98</f>
        <v>0</v>
      </c>
      <c r="K55" s="157"/>
    </row>
    <row r="56" spans="2:47" s="8" customFormat="1" ht="19.899999999999999" customHeight="1">
      <c r="B56" s="151"/>
      <c r="C56" s="152"/>
      <c r="D56" s="153" t="s">
        <v>98</v>
      </c>
      <c r="E56" s="154"/>
      <c r="F56" s="154"/>
      <c r="G56" s="154"/>
      <c r="H56" s="154"/>
      <c r="I56" s="155"/>
      <c r="J56" s="156">
        <f>J120</f>
        <v>0</v>
      </c>
      <c r="K56" s="157"/>
    </row>
    <row r="57" spans="2:47" s="8" customFormat="1" ht="19.899999999999999" customHeight="1">
      <c r="B57" s="151"/>
      <c r="C57" s="152"/>
      <c r="D57" s="153" t="s">
        <v>99</v>
      </c>
      <c r="E57" s="154"/>
      <c r="F57" s="154"/>
      <c r="G57" s="154"/>
      <c r="H57" s="154"/>
      <c r="I57" s="155"/>
      <c r="J57" s="156">
        <f>J145</f>
        <v>0</v>
      </c>
      <c r="K57" s="157"/>
    </row>
    <row r="58" spans="2:47" s="8" customFormat="1" ht="19.899999999999999" customHeight="1">
      <c r="B58" s="151"/>
      <c r="C58" s="152"/>
      <c r="D58" s="153" t="s">
        <v>100</v>
      </c>
      <c r="E58" s="154"/>
      <c r="F58" s="154"/>
      <c r="G58" s="154"/>
      <c r="H58" s="154"/>
      <c r="I58" s="155"/>
      <c r="J58" s="156">
        <f>J150</f>
        <v>0</v>
      </c>
      <c r="K58" s="157"/>
    </row>
    <row r="59" spans="2:47" s="7" customFormat="1" ht="24.95" customHeight="1">
      <c r="B59" s="144"/>
      <c r="C59" s="145"/>
      <c r="D59" s="146" t="s">
        <v>101</v>
      </c>
      <c r="E59" s="147"/>
      <c r="F59" s="147"/>
      <c r="G59" s="147"/>
      <c r="H59" s="147"/>
      <c r="I59" s="148"/>
      <c r="J59" s="149">
        <f>J152</f>
        <v>0</v>
      </c>
      <c r="K59" s="150"/>
    </row>
    <row r="60" spans="2:47" s="8" customFormat="1" ht="19.899999999999999" customHeight="1">
      <c r="B60" s="151"/>
      <c r="C60" s="152"/>
      <c r="D60" s="153" t="s">
        <v>102</v>
      </c>
      <c r="E60" s="154"/>
      <c r="F60" s="154"/>
      <c r="G60" s="154"/>
      <c r="H60" s="154"/>
      <c r="I60" s="155"/>
      <c r="J60" s="156">
        <f>J153</f>
        <v>0</v>
      </c>
      <c r="K60" s="157"/>
    </row>
    <row r="61" spans="2:47" s="8" customFormat="1" ht="19.899999999999999" customHeight="1">
      <c r="B61" s="151"/>
      <c r="C61" s="152"/>
      <c r="D61" s="153" t="s">
        <v>103</v>
      </c>
      <c r="E61" s="154"/>
      <c r="F61" s="154"/>
      <c r="G61" s="154"/>
      <c r="H61" s="154"/>
      <c r="I61" s="155"/>
      <c r="J61" s="156">
        <f>J160</f>
        <v>0</v>
      </c>
      <c r="K61" s="157"/>
    </row>
    <row r="62" spans="2:47" s="8" customFormat="1" ht="19.899999999999999" customHeight="1">
      <c r="B62" s="151"/>
      <c r="C62" s="152"/>
      <c r="D62" s="153" t="s">
        <v>104</v>
      </c>
      <c r="E62" s="154"/>
      <c r="F62" s="154"/>
      <c r="G62" s="154"/>
      <c r="H62" s="154"/>
      <c r="I62" s="155"/>
      <c r="J62" s="156">
        <f>J169</f>
        <v>0</v>
      </c>
      <c r="K62" s="157"/>
    </row>
    <row r="63" spans="2:47" s="8" customFormat="1" ht="19.899999999999999" customHeight="1">
      <c r="B63" s="151"/>
      <c r="C63" s="152"/>
      <c r="D63" s="153" t="s">
        <v>105</v>
      </c>
      <c r="E63" s="154"/>
      <c r="F63" s="154"/>
      <c r="G63" s="154"/>
      <c r="H63" s="154"/>
      <c r="I63" s="155"/>
      <c r="J63" s="156">
        <f>J174</f>
        <v>0</v>
      </c>
      <c r="K63" s="157"/>
    </row>
    <row r="64" spans="2:47" s="8" customFormat="1" ht="19.899999999999999" customHeight="1">
      <c r="B64" s="151"/>
      <c r="C64" s="152"/>
      <c r="D64" s="153" t="s">
        <v>106</v>
      </c>
      <c r="E64" s="154"/>
      <c r="F64" s="154"/>
      <c r="G64" s="154"/>
      <c r="H64" s="154"/>
      <c r="I64" s="155"/>
      <c r="J64" s="156">
        <f>J185</f>
        <v>0</v>
      </c>
      <c r="K64" s="157"/>
    </row>
    <row r="65" spans="2:12" s="8" customFormat="1" ht="19.899999999999999" customHeight="1">
      <c r="B65" s="151"/>
      <c r="C65" s="152"/>
      <c r="D65" s="153" t="s">
        <v>107</v>
      </c>
      <c r="E65" s="154"/>
      <c r="F65" s="154"/>
      <c r="G65" s="154"/>
      <c r="H65" s="154"/>
      <c r="I65" s="155"/>
      <c r="J65" s="156">
        <f>J197</f>
        <v>0</v>
      </c>
      <c r="K65" s="157"/>
    </row>
    <row r="66" spans="2:12" s="8" customFormat="1" ht="19.899999999999999" customHeight="1">
      <c r="B66" s="151"/>
      <c r="C66" s="152"/>
      <c r="D66" s="153" t="s">
        <v>108</v>
      </c>
      <c r="E66" s="154"/>
      <c r="F66" s="154"/>
      <c r="G66" s="154"/>
      <c r="H66" s="154"/>
      <c r="I66" s="155"/>
      <c r="J66" s="156">
        <f>J200</f>
        <v>0</v>
      </c>
      <c r="K66" s="157"/>
    </row>
    <row r="67" spans="2:12" s="7" customFormat="1" ht="24.95" customHeight="1">
      <c r="B67" s="144"/>
      <c r="C67" s="145"/>
      <c r="D67" s="146" t="s">
        <v>109</v>
      </c>
      <c r="E67" s="147"/>
      <c r="F67" s="147"/>
      <c r="G67" s="147"/>
      <c r="H67" s="147"/>
      <c r="I67" s="148"/>
      <c r="J67" s="149">
        <f>J207</f>
        <v>0</v>
      </c>
      <c r="K67" s="150"/>
    </row>
    <row r="68" spans="2:12" s="8" customFormat="1" ht="19.899999999999999" customHeight="1">
      <c r="B68" s="151"/>
      <c r="C68" s="152"/>
      <c r="D68" s="153" t="s">
        <v>110</v>
      </c>
      <c r="E68" s="154"/>
      <c r="F68" s="154"/>
      <c r="G68" s="154"/>
      <c r="H68" s="154"/>
      <c r="I68" s="155"/>
      <c r="J68" s="156">
        <f>J208</f>
        <v>0</v>
      </c>
      <c r="K68" s="157"/>
    </row>
    <row r="69" spans="2:12" s="8" customFormat="1" ht="19.899999999999999" customHeight="1">
      <c r="B69" s="151"/>
      <c r="C69" s="152"/>
      <c r="D69" s="153" t="s">
        <v>111</v>
      </c>
      <c r="E69" s="154"/>
      <c r="F69" s="154"/>
      <c r="G69" s="154"/>
      <c r="H69" s="154"/>
      <c r="I69" s="155"/>
      <c r="J69" s="156">
        <f>J210</f>
        <v>0</v>
      </c>
      <c r="K69" s="157"/>
    </row>
    <row r="70" spans="2:12" s="1" customFormat="1" ht="21.75" customHeight="1">
      <c r="B70" s="40"/>
      <c r="C70" s="41"/>
      <c r="D70" s="41"/>
      <c r="E70" s="41"/>
      <c r="F70" s="41"/>
      <c r="G70" s="41"/>
      <c r="H70" s="41"/>
      <c r="I70" s="113"/>
      <c r="J70" s="41"/>
      <c r="K70" s="44"/>
    </row>
    <row r="71" spans="2:12" s="1" customFormat="1" ht="6.95" customHeight="1">
      <c r="B71" s="55"/>
      <c r="C71" s="56"/>
      <c r="D71" s="56"/>
      <c r="E71" s="56"/>
      <c r="F71" s="56"/>
      <c r="G71" s="56"/>
      <c r="H71" s="56"/>
      <c r="I71" s="134"/>
      <c r="J71" s="56"/>
      <c r="K71" s="57"/>
    </row>
    <row r="75" spans="2:12" s="1" customFormat="1" ht="6.95" customHeight="1">
      <c r="B75" s="58"/>
      <c r="C75" s="59"/>
      <c r="D75" s="59"/>
      <c r="E75" s="59"/>
      <c r="F75" s="59"/>
      <c r="G75" s="59"/>
      <c r="H75" s="59"/>
      <c r="I75" s="137"/>
      <c r="J75" s="59"/>
      <c r="K75" s="59"/>
      <c r="L75" s="60"/>
    </row>
    <row r="76" spans="2:12" s="1" customFormat="1" ht="36.950000000000003" customHeight="1">
      <c r="B76" s="40"/>
      <c r="C76" s="61" t="s">
        <v>112</v>
      </c>
      <c r="D76" s="62"/>
      <c r="E76" s="62"/>
      <c r="F76" s="62"/>
      <c r="G76" s="62"/>
      <c r="H76" s="62"/>
      <c r="I76" s="158"/>
      <c r="J76" s="62"/>
      <c r="K76" s="62"/>
      <c r="L76" s="60"/>
    </row>
    <row r="77" spans="2:12" s="1" customFormat="1" ht="6.95" customHeight="1">
      <c r="B77" s="40"/>
      <c r="C77" s="62"/>
      <c r="D77" s="62"/>
      <c r="E77" s="62"/>
      <c r="F77" s="62"/>
      <c r="G77" s="62"/>
      <c r="H77" s="62"/>
      <c r="I77" s="158"/>
      <c r="J77" s="62"/>
      <c r="K77" s="62"/>
      <c r="L77" s="60"/>
    </row>
    <row r="78" spans="2:12" s="1" customFormat="1" ht="14.45" customHeight="1">
      <c r="B78" s="40"/>
      <c r="C78" s="64" t="s">
        <v>19</v>
      </c>
      <c r="D78" s="62"/>
      <c r="E78" s="62"/>
      <c r="F78" s="62"/>
      <c r="G78" s="62"/>
      <c r="H78" s="62"/>
      <c r="I78" s="158"/>
      <c r="J78" s="62"/>
      <c r="K78" s="62"/>
      <c r="L78" s="60"/>
    </row>
    <row r="79" spans="2:12" s="1" customFormat="1" ht="23.25" customHeight="1">
      <c r="B79" s="40"/>
      <c r="C79" s="62"/>
      <c r="D79" s="62"/>
      <c r="E79" s="348" t="str">
        <f>E7</f>
        <v>Modernizace výtahu stravovacího provozu -  ON Trutnov a.s.</v>
      </c>
      <c r="F79" s="370"/>
      <c r="G79" s="370"/>
      <c r="H79" s="370"/>
      <c r="I79" s="158"/>
      <c r="J79" s="62"/>
      <c r="K79" s="62"/>
      <c r="L79" s="60"/>
    </row>
    <row r="80" spans="2:12" s="1" customFormat="1" ht="6.95" customHeight="1">
      <c r="B80" s="40"/>
      <c r="C80" s="62"/>
      <c r="D80" s="62"/>
      <c r="E80" s="62"/>
      <c r="F80" s="62"/>
      <c r="G80" s="62"/>
      <c r="H80" s="62"/>
      <c r="I80" s="158"/>
      <c r="J80" s="62"/>
      <c r="K80" s="62"/>
      <c r="L80" s="60"/>
    </row>
    <row r="81" spans="2:65" s="1" customFormat="1" ht="18" customHeight="1">
      <c r="B81" s="40"/>
      <c r="C81" s="64" t="s">
        <v>24</v>
      </c>
      <c r="D81" s="62"/>
      <c r="E81" s="62"/>
      <c r="F81" s="159" t="str">
        <f>F10</f>
        <v xml:space="preserve"> </v>
      </c>
      <c r="G81" s="62"/>
      <c r="H81" s="62"/>
      <c r="I81" s="160" t="s">
        <v>26</v>
      </c>
      <c r="J81" s="72" t="str">
        <f>IF(J10="","",J10)</f>
        <v>1.9.2017</v>
      </c>
      <c r="K81" s="62"/>
      <c r="L81" s="60"/>
    </row>
    <row r="82" spans="2:65" s="1" customFormat="1" ht="6.95" customHeight="1">
      <c r="B82" s="40"/>
      <c r="C82" s="62"/>
      <c r="D82" s="62"/>
      <c r="E82" s="62"/>
      <c r="F82" s="62"/>
      <c r="G82" s="62"/>
      <c r="H82" s="62"/>
      <c r="I82" s="158"/>
      <c r="J82" s="62"/>
      <c r="K82" s="62"/>
      <c r="L82" s="60"/>
    </row>
    <row r="83" spans="2:65" s="1" customFormat="1">
      <c r="B83" s="40"/>
      <c r="C83" s="64" t="s">
        <v>28</v>
      </c>
      <c r="D83" s="62"/>
      <c r="E83" s="62"/>
      <c r="F83" s="159" t="str">
        <f>E13</f>
        <v>Královehradecký kraj</v>
      </c>
      <c r="G83" s="62"/>
      <c r="H83" s="62"/>
      <c r="I83" s="160" t="s">
        <v>34</v>
      </c>
      <c r="J83" s="159" t="str">
        <f>E19</f>
        <v>Ing. Pavel Starý, Vrchlabí</v>
      </c>
      <c r="K83" s="62"/>
      <c r="L83" s="60"/>
    </row>
    <row r="84" spans="2:65" s="1" customFormat="1" ht="14.45" customHeight="1">
      <c r="B84" s="40"/>
      <c r="C84" s="64" t="s">
        <v>32</v>
      </c>
      <c r="D84" s="62"/>
      <c r="E84" s="62"/>
      <c r="F84" s="159" t="str">
        <f>IF(E16="","",E16)</f>
        <v/>
      </c>
      <c r="G84" s="62"/>
      <c r="H84" s="62"/>
      <c r="I84" s="158"/>
      <c r="J84" s="62"/>
      <c r="K84" s="62"/>
      <c r="L84" s="60"/>
    </row>
    <row r="85" spans="2:65" s="1" customFormat="1" ht="10.35" customHeight="1">
      <c r="B85" s="40"/>
      <c r="C85" s="62"/>
      <c r="D85" s="62"/>
      <c r="E85" s="62"/>
      <c r="F85" s="62"/>
      <c r="G85" s="62"/>
      <c r="H85" s="62"/>
      <c r="I85" s="158"/>
      <c r="J85" s="62"/>
      <c r="K85" s="62"/>
      <c r="L85" s="60"/>
    </row>
    <row r="86" spans="2:65" s="9" customFormat="1" ht="29.25" customHeight="1">
      <c r="B86" s="161"/>
      <c r="C86" s="162" t="s">
        <v>113</v>
      </c>
      <c r="D86" s="163" t="s">
        <v>57</v>
      </c>
      <c r="E86" s="163" t="s">
        <v>53</v>
      </c>
      <c r="F86" s="163" t="s">
        <v>114</v>
      </c>
      <c r="G86" s="163" t="s">
        <v>115</v>
      </c>
      <c r="H86" s="163" t="s">
        <v>116</v>
      </c>
      <c r="I86" s="164" t="s">
        <v>117</v>
      </c>
      <c r="J86" s="163" t="s">
        <v>92</v>
      </c>
      <c r="K86" s="165" t="s">
        <v>118</v>
      </c>
      <c r="L86" s="166"/>
      <c r="M86" s="80" t="s">
        <v>119</v>
      </c>
      <c r="N86" s="81" t="s">
        <v>42</v>
      </c>
      <c r="O86" s="81" t="s">
        <v>120</v>
      </c>
      <c r="P86" s="81" t="s">
        <v>121</v>
      </c>
      <c r="Q86" s="81" t="s">
        <v>122</v>
      </c>
      <c r="R86" s="81" t="s">
        <v>123</v>
      </c>
      <c r="S86" s="81" t="s">
        <v>124</v>
      </c>
      <c r="T86" s="82" t="s">
        <v>125</v>
      </c>
    </row>
    <row r="87" spans="2:65" s="1" customFormat="1" ht="29.25" customHeight="1">
      <c r="B87" s="40"/>
      <c r="C87" s="86" t="s">
        <v>93</v>
      </c>
      <c r="D87" s="62"/>
      <c r="E87" s="62"/>
      <c r="F87" s="62"/>
      <c r="G87" s="62"/>
      <c r="H87" s="62"/>
      <c r="I87" s="158"/>
      <c r="J87" s="167">
        <f>BK87</f>
        <v>0</v>
      </c>
      <c r="K87" s="62"/>
      <c r="L87" s="60"/>
      <c r="M87" s="83"/>
      <c r="N87" s="84"/>
      <c r="O87" s="84"/>
      <c r="P87" s="168">
        <f>P88+P152+P207</f>
        <v>0</v>
      </c>
      <c r="Q87" s="84"/>
      <c r="R87" s="168">
        <f>R88+R152+R207</f>
        <v>2.3954969399999997</v>
      </c>
      <c r="S87" s="84"/>
      <c r="T87" s="169">
        <f>T88+T152+T207</f>
        <v>2.5917506000000001</v>
      </c>
      <c r="AT87" s="23" t="s">
        <v>71</v>
      </c>
      <c r="AU87" s="23" t="s">
        <v>94</v>
      </c>
      <c r="BK87" s="170">
        <f>BK88+BK152+BK207</f>
        <v>0</v>
      </c>
    </row>
    <row r="88" spans="2:65" s="10" customFormat="1" ht="37.35" customHeight="1">
      <c r="B88" s="171"/>
      <c r="C88" s="172"/>
      <c r="D88" s="173" t="s">
        <v>71</v>
      </c>
      <c r="E88" s="174" t="s">
        <v>126</v>
      </c>
      <c r="F88" s="174" t="s">
        <v>127</v>
      </c>
      <c r="G88" s="172"/>
      <c r="H88" s="172"/>
      <c r="I88" s="175"/>
      <c r="J88" s="176">
        <f>BK88</f>
        <v>0</v>
      </c>
      <c r="K88" s="172"/>
      <c r="L88" s="177"/>
      <c r="M88" s="178"/>
      <c r="N88" s="179"/>
      <c r="O88" s="179"/>
      <c r="P88" s="180">
        <f>P89+P98+P120+P145+P150</f>
        <v>0</v>
      </c>
      <c r="Q88" s="179"/>
      <c r="R88" s="180">
        <f>R89+R98+R120+R145+R150</f>
        <v>2.1521850399999995</v>
      </c>
      <c r="S88" s="179"/>
      <c r="T88" s="181">
        <f>T89+T98+T120+T145+T150</f>
        <v>2.3633600000000001</v>
      </c>
      <c r="AR88" s="182" t="s">
        <v>77</v>
      </c>
      <c r="AT88" s="183" t="s">
        <v>71</v>
      </c>
      <c r="AU88" s="183" t="s">
        <v>72</v>
      </c>
      <c r="AY88" s="182" t="s">
        <v>128</v>
      </c>
      <c r="BK88" s="184">
        <f>BK89+BK98+BK120+BK145+BK150</f>
        <v>0</v>
      </c>
    </row>
    <row r="89" spans="2:65" s="10" customFormat="1" ht="19.899999999999999" customHeight="1">
      <c r="B89" s="171"/>
      <c r="C89" s="172"/>
      <c r="D89" s="185" t="s">
        <v>71</v>
      </c>
      <c r="E89" s="186" t="s">
        <v>129</v>
      </c>
      <c r="F89" s="186" t="s">
        <v>130</v>
      </c>
      <c r="G89" s="172"/>
      <c r="H89" s="172"/>
      <c r="I89" s="175"/>
      <c r="J89" s="187">
        <f>BK89</f>
        <v>0</v>
      </c>
      <c r="K89" s="172"/>
      <c r="L89" s="177"/>
      <c r="M89" s="178"/>
      <c r="N89" s="179"/>
      <c r="O89" s="179"/>
      <c r="P89" s="180">
        <f>SUM(P90:P97)</f>
        <v>0</v>
      </c>
      <c r="Q89" s="179"/>
      <c r="R89" s="180">
        <f>SUM(R90:R97)</f>
        <v>0.87150803999999993</v>
      </c>
      <c r="S89" s="179"/>
      <c r="T89" s="181">
        <f>SUM(T90:T97)</f>
        <v>0</v>
      </c>
      <c r="AR89" s="182" t="s">
        <v>77</v>
      </c>
      <c r="AT89" s="183" t="s">
        <v>71</v>
      </c>
      <c r="AU89" s="183" t="s">
        <v>77</v>
      </c>
      <c r="AY89" s="182" t="s">
        <v>128</v>
      </c>
      <c r="BK89" s="184">
        <f>SUM(BK90:BK97)</f>
        <v>0</v>
      </c>
    </row>
    <row r="90" spans="2:65" s="1" customFormat="1" ht="22.5" customHeight="1">
      <c r="B90" s="40"/>
      <c r="C90" s="188" t="s">
        <v>77</v>
      </c>
      <c r="D90" s="188" t="s">
        <v>131</v>
      </c>
      <c r="E90" s="189" t="s">
        <v>132</v>
      </c>
      <c r="F90" s="190" t="s">
        <v>133</v>
      </c>
      <c r="G90" s="191" t="s">
        <v>134</v>
      </c>
      <c r="H90" s="192">
        <v>3</v>
      </c>
      <c r="I90" s="193"/>
      <c r="J90" s="194">
        <f>ROUND(I90*H90,2)</f>
        <v>0</v>
      </c>
      <c r="K90" s="190" t="s">
        <v>135</v>
      </c>
      <c r="L90" s="60"/>
      <c r="M90" s="195" t="s">
        <v>22</v>
      </c>
      <c r="N90" s="196" t="s">
        <v>43</v>
      </c>
      <c r="O90" s="41"/>
      <c r="P90" s="197">
        <f>O90*H90</f>
        <v>0</v>
      </c>
      <c r="Q90" s="197">
        <v>0.1416</v>
      </c>
      <c r="R90" s="197">
        <f>Q90*H90</f>
        <v>0.42480000000000001</v>
      </c>
      <c r="S90" s="197">
        <v>0</v>
      </c>
      <c r="T90" s="198">
        <f>S90*H90</f>
        <v>0</v>
      </c>
      <c r="AR90" s="23" t="s">
        <v>136</v>
      </c>
      <c r="AT90" s="23" t="s">
        <v>131</v>
      </c>
      <c r="AU90" s="23" t="s">
        <v>86</v>
      </c>
      <c r="AY90" s="23" t="s">
        <v>128</v>
      </c>
      <c r="BE90" s="199">
        <f>IF(N90="základní",J90,0)</f>
        <v>0</v>
      </c>
      <c r="BF90" s="199">
        <f>IF(N90="snížená",J90,0)</f>
        <v>0</v>
      </c>
      <c r="BG90" s="199">
        <f>IF(N90="zákl. přenesená",J90,0)</f>
        <v>0</v>
      </c>
      <c r="BH90" s="199">
        <f>IF(N90="sníž. přenesená",J90,0)</f>
        <v>0</v>
      </c>
      <c r="BI90" s="199">
        <f>IF(N90="nulová",J90,0)</f>
        <v>0</v>
      </c>
      <c r="BJ90" s="23" t="s">
        <v>77</v>
      </c>
      <c r="BK90" s="199">
        <f>ROUND(I90*H90,2)</f>
        <v>0</v>
      </c>
      <c r="BL90" s="23" t="s">
        <v>136</v>
      </c>
      <c r="BM90" s="23" t="s">
        <v>137</v>
      </c>
    </row>
    <row r="91" spans="2:65" s="11" customFormat="1" ht="13.5">
      <c r="B91" s="200"/>
      <c r="C91" s="201"/>
      <c r="D91" s="202" t="s">
        <v>138</v>
      </c>
      <c r="E91" s="203" t="s">
        <v>22</v>
      </c>
      <c r="F91" s="204" t="s">
        <v>139</v>
      </c>
      <c r="G91" s="201"/>
      <c r="H91" s="205">
        <v>3</v>
      </c>
      <c r="I91" s="206"/>
      <c r="J91" s="201"/>
      <c r="K91" s="201"/>
      <c r="L91" s="207"/>
      <c r="M91" s="208"/>
      <c r="N91" s="209"/>
      <c r="O91" s="209"/>
      <c r="P91" s="209"/>
      <c r="Q91" s="209"/>
      <c r="R91" s="209"/>
      <c r="S91" s="209"/>
      <c r="T91" s="210"/>
      <c r="AT91" s="211" t="s">
        <v>138</v>
      </c>
      <c r="AU91" s="211" t="s">
        <v>86</v>
      </c>
      <c r="AV91" s="11" t="s">
        <v>86</v>
      </c>
      <c r="AW91" s="11" t="s">
        <v>36</v>
      </c>
      <c r="AX91" s="11" t="s">
        <v>77</v>
      </c>
      <c r="AY91" s="211" t="s">
        <v>128</v>
      </c>
    </row>
    <row r="92" spans="2:65" s="1" customFormat="1" ht="22.5" customHeight="1">
      <c r="B92" s="40"/>
      <c r="C92" s="188" t="s">
        <v>86</v>
      </c>
      <c r="D92" s="188" t="s">
        <v>131</v>
      </c>
      <c r="E92" s="189" t="s">
        <v>140</v>
      </c>
      <c r="F92" s="190" t="s">
        <v>141</v>
      </c>
      <c r="G92" s="191" t="s">
        <v>142</v>
      </c>
      <c r="H92" s="192">
        <v>0.10199999999999999</v>
      </c>
      <c r="I92" s="193"/>
      <c r="J92" s="194">
        <f>ROUND(I92*H92,2)</f>
        <v>0</v>
      </c>
      <c r="K92" s="190" t="s">
        <v>143</v>
      </c>
      <c r="L92" s="60"/>
      <c r="M92" s="195" t="s">
        <v>22</v>
      </c>
      <c r="N92" s="196" t="s">
        <v>43</v>
      </c>
      <c r="O92" s="41"/>
      <c r="P92" s="197">
        <f>O92*H92</f>
        <v>0</v>
      </c>
      <c r="Q92" s="197">
        <v>1.94302</v>
      </c>
      <c r="R92" s="197">
        <f>Q92*H92</f>
        <v>0.19818803999999998</v>
      </c>
      <c r="S92" s="197">
        <v>0</v>
      </c>
      <c r="T92" s="198">
        <f>S92*H92</f>
        <v>0</v>
      </c>
      <c r="AR92" s="23" t="s">
        <v>136</v>
      </c>
      <c r="AT92" s="23" t="s">
        <v>131</v>
      </c>
      <c r="AU92" s="23" t="s">
        <v>86</v>
      </c>
      <c r="AY92" s="23" t="s">
        <v>128</v>
      </c>
      <c r="BE92" s="199">
        <f>IF(N92="základní",J92,0)</f>
        <v>0</v>
      </c>
      <c r="BF92" s="199">
        <f>IF(N92="snížená",J92,0)</f>
        <v>0</v>
      </c>
      <c r="BG92" s="199">
        <f>IF(N92="zákl. přenesená",J92,0)</f>
        <v>0</v>
      </c>
      <c r="BH92" s="199">
        <f>IF(N92="sníž. přenesená",J92,0)</f>
        <v>0</v>
      </c>
      <c r="BI92" s="199">
        <f>IF(N92="nulová",J92,0)</f>
        <v>0</v>
      </c>
      <c r="BJ92" s="23" t="s">
        <v>77</v>
      </c>
      <c r="BK92" s="199">
        <f>ROUND(I92*H92,2)</f>
        <v>0</v>
      </c>
      <c r="BL92" s="23" t="s">
        <v>136</v>
      </c>
      <c r="BM92" s="23" t="s">
        <v>144</v>
      </c>
    </row>
    <row r="93" spans="2:65" s="11" customFormat="1" ht="13.5">
      <c r="B93" s="200"/>
      <c r="C93" s="201"/>
      <c r="D93" s="202" t="s">
        <v>138</v>
      </c>
      <c r="E93" s="203" t="s">
        <v>22</v>
      </c>
      <c r="F93" s="204" t="s">
        <v>145</v>
      </c>
      <c r="G93" s="201"/>
      <c r="H93" s="205">
        <v>0.10199999999999999</v>
      </c>
      <c r="I93" s="206"/>
      <c r="J93" s="201"/>
      <c r="K93" s="201"/>
      <c r="L93" s="207"/>
      <c r="M93" s="208"/>
      <c r="N93" s="209"/>
      <c r="O93" s="209"/>
      <c r="P93" s="209"/>
      <c r="Q93" s="209"/>
      <c r="R93" s="209"/>
      <c r="S93" s="209"/>
      <c r="T93" s="210"/>
      <c r="AT93" s="211" t="s">
        <v>138</v>
      </c>
      <c r="AU93" s="211" t="s">
        <v>86</v>
      </c>
      <c r="AV93" s="11" t="s">
        <v>86</v>
      </c>
      <c r="AW93" s="11" t="s">
        <v>36</v>
      </c>
      <c r="AX93" s="11" t="s">
        <v>77</v>
      </c>
      <c r="AY93" s="211" t="s">
        <v>128</v>
      </c>
    </row>
    <row r="94" spans="2:65" s="1" customFormat="1" ht="22.5" customHeight="1">
      <c r="B94" s="40"/>
      <c r="C94" s="188" t="s">
        <v>129</v>
      </c>
      <c r="D94" s="188" t="s">
        <v>131</v>
      </c>
      <c r="E94" s="189" t="s">
        <v>146</v>
      </c>
      <c r="F94" s="190" t="s">
        <v>147</v>
      </c>
      <c r="G94" s="191" t="s">
        <v>148</v>
      </c>
      <c r="H94" s="192">
        <v>0.22800000000000001</v>
      </c>
      <c r="I94" s="193"/>
      <c r="J94" s="194">
        <f>ROUND(I94*H94,2)</f>
        <v>0</v>
      </c>
      <c r="K94" s="190" t="s">
        <v>143</v>
      </c>
      <c r="L94" s="60"/>
      <c r="M94" s="195" t="s">
        <v>22</v>
      </c>
      <c r="N94" s="196" t="s">
        <v>43</v>
      </c>
      <c r="O94" s="41"/>
      <c r="P94" s="197">
        <f>O94*H94</f>
        <v>0</v>
      </c>
      <c r="Q94" s="197">
        <v>1.0900000000000001</v>
      </c>
      <c r="R94" s="197">
        <f>Q94*H94</f>
        <v>0.24852000000000002</v>
      </c>
      <c r="S94" s="197">
        <v>0</v>
      </c>
      <c r="T94" s="198">
        <f>S94*H94</f>
        <v>0</v>
      </c>
      <c r="AR94" s="23" t="s">
        <v>136</v>
      </c>
      <c r="AT94" s="23" t="s">
        <v>131</v>
      </c>
      <c r="AU94" s="23" t="s">
        <v>86</v>
      </c>
      <c r="AY94" s="23" t="s">
        <v>128</v>
      </c>
      <c r="BE94" s="199">
        <f>IF(N94="základní",J94,0)</f>
        <v>0</v>
      </c>
      <c r="BF94" s="199">
        <f>IF(N94="snížená",J94,0)</f>
        <v>0</v>
      </c>
      <c r="BG94" s="199">
        <f>IF(N94="zákl. přenesená",J94,0)</f>
        <v>0</v>
      </c>
      <c r="BH94" s="199">
        <f>IF(N94="sníž. přenesená",J94,0)</f>
        <v>0</v>
      </c>
      <c r="BI94" s="199">
        <f>IF(N94="nulová",J94,0)</f>
        <v>0</v>
      </c>
      <c r="BJ94" s="23" t="s">
        <v>77</v>
      </c>
      <c r="BK94" s="199">
        <f>ROUND(I94*H94,2)</f>
        <v>0</v>
      </c>
      <c r="BL94" s="23" t="s">
        <v>136</v>
      </c>
      <c r="BM94" s="23" t="s">
        <v>149</v>
      </c>
    </row>
    <row r="95" spans="2:65" s="11" customFormat="1" ht="13.5">
      <c r="B95" s="200"/>
      <c r="C95" s="201"/>
      <c r="D95" s="212" t="s">
        <v>138</v>
      </c>
      <c r="E95" s="213" t="s">
        <v>22</v>
      </c>
      <c r="F95" s="214" t="s">
        <v>150</v>
      </c>
      <c r="G95" s="201"/>
      <c r="H95" s="215">
        <v>0.16900000000000001</v>
      </c>
      <c r="I95" s="206"/>
      <c r="J95" s="201"/>
      <c r="K95" s="201"/>
      <c r="L95" s="207"/>
      <c r="M95" s="208"/>
      <c r="N95" s="209"/>
      <c r="O95" s="209"/>
      <c r="P95" s="209"/>
      <c r="Q95" s="209"/>
      <c r="R95" s="209"/>
      <c r="S95" s="209"/>
      <c r="T95" s="210"/>
      <c r="AT95" s="211" t="s">
        <v>138</v>
      </c>
      <c r="AU95" s="211" t="s">
        <v>86</v>
      </c>
      <c r="AV95" s="11" t="s">
        <v>86</v>
      </c>
      <c r="AW95" s="11" t="s">
        <v>36</v>
      </c>
      <c r="AX95" s="11" t="s">
        <v>72</v>
      </c>
      <c r="AY95" s="211" t="s">
        <v>128</v>
      </c>
    </row>
    <row r="96" spans="2:65" s="11" customFormat="1" ht="13.5">
      <c r="B96" s="200"/>
      <c r="C96" s="201"/>
      <c r="D96" s="212" t="s">
        <v>138</v>
      </c>
      <c r="E96" s="213" t="s">
        <v>22</v>
      </c>
      <c r="F96" s="214" t="s">
        <v>151</v>
      </c>
      <c r="G96" s="201"/>
      <c r="H96" s="215">
        <v>5.8999999999999997E-2</v>
      </c>
      <c r="I96" s="206"/>
      <c r="J96" s="201"/>
      <c r="K96" s="201"/>
      <c r="L96" s="207"/>
      <c r="M96" s="208"/>
      <c r="N96" s="209"/>
      <c r="O96" s="209"/>
      <c r="P96" s="209"/>
      <c r="Q96" s="209"/>
      <c r="R96" s="209"/>
      <c r="S96" s="209"/>
      <c r="T96" s="210"/>
      <c r="AT96" s="211" t="s">
        <v>138</v>
      </c>
      <c r="AU96" s="211" t="s">
        <v>86</v>
      </c>
      <c r="AV96" s="11" t="s">
        <v>86</v>
      </c>
      <c r="AW96" s="11" t="s">
        <v>36</v>
      </c>
      <c r="AX96" s="11" t="s">
        <v>72</v>
      </c>
      <c r="AY96" s="211" t="s">
        <v>128</v>
      </c>
    </row>
    <row r="97" spans="2:65" s="12" customFormat="1" ht="13.5">
      <c r="B97" s="216"/>
      <c r="C97" s="217"/>
      <c r="D97" s="212" t="s">
        <v>138</v>
      </c>
      <c r="E97" s="218" t="s">
        <v>22</v>
      </c>
      <c r="F97" s="219" t="s">
        <v>152</v>
      </c>
      <c r="G97" s="217"/>
      <c r="H97" s="220">
        <v>0.22800000000000001</v>
      </c>
      <c r="I97" s="221"/>
      <c r="J97" s="217"/>
      <c r="K97" s="217"/>
      <c r="L97" s="222"/>
      <c r="M97" s="223"/>
      <c r="N97" s="224"/>
      <c r="O97" s="224"/>
      <c r="P97" s="224"/>
      <c r="Q97" s="224"/>
      <c r="R97" s="224"/>
      <c r="S97" s="224"/>
      <c r="T97" s="225"/>
      <c r="AT97" s="226" t="s">
        <v>138</v>
      </c>
      <c r="AU97" s="226" t="s">
        <v>86</v>
      </c>
      <c r="AV97" s="12" t="s">
        <v>136</v>
      </c>
      <c r="AW97" s="12" t="s">
        <v>36</v>
      </c>
      <c r="AX97" s="12" t="s">
        <v>77</v>
      </c>
      <c r="AY97" s="226" t="s">
        <v>128</v>
      </c>
    </row>
    <row r="98" spans="2:65" s="10" customFormat="1" ht="29.85" customHeight="1">
      <c r="B98" s="171"/>
      <c r="C98" s="172"/>
      <c r="D98" s="185" t="s">
        <v>71</v>
      </c>
      <c r="E98" s="186" t="s">
        <v>153</v>
      </c>
      <c r="F98" s="186" t="s">
        <v>154</v>
      </c>
      <c r="G98" s="172"/>
      <c r="H98" s="172"/>
      <c r="I98" s="175"/>
      <c r="J98" s="187">
        <f>BK98</f>
        <v>0</v>
      </c>
      <c r="K98" s="172"/>
      <c r="L98" s="177"/>
      <c r="M98" s="178"/>
      <c r="N98" s="179"/>
      <c r="O98" s="179"/>
      <c r="P98" s="180">
        <f>SUM(P99:P119)</f>
        <v>0</v>
      </c>
      <c r="Q98" s="179"/>
      <c r="R98" s="180">
        <f>SUM(R99:R119)</f>
        <v>1.2797719999999999</v>
      </c>
      <c r="S98" s="179"/>
      <c r="T98" s="181">
        <f>SUM(T99:T119)</f>
        <v>0</v>
      </c>
      <c r="AR98" s="182" t="s">
        <v>77</v>
      </c>
      <c r="AT98" s="183" t="s">
        <v>71</v>
      </c>
      <c r="AU98" s="183" t="s">
        <v>77</v>
      </c>
      <c r="AY98" s="182" t="s">
        <v>128</v>
      </c>
      <c r="BK98" s="184">
        <f>SUM(BK99:BK119)</f>
        <v>0</v>
      </c>
    </row>
    <row r="99" spans="2:65" s="1" customFormat="1" ht="31.5" customHeight="1">
      <c r="B99" s="40"/>
      <c r="C99" s="188" t="s">
        <v>136</v>
      </c>
      <c r="D99" s="188" t="s">
        <v>131</v>
      </c>
      <c r="E99" s="189" t="s">
        <v>155</v>
      </c>
      <c r="F99" s="190" t="s">
        <v>156</v>
      </c>
      <c r="G99" s="191" t="s">
        <v>157</v>
      </c>
      <c r="H99" s="192">
        <v>23.66</v>
      </c>
      <c r="I99" s="193"/>
      <c r="J99" s="194">
        <f>ROUND(I99*H99,2)</f>
        <v>0</v>
      </c>
      <c r="K99" s="190" t="s">
        <v>135</v>
      </c>
      <c r="L99" s="60"/>
      <c r="M99" s="195" t="s">
        <v>22</v>
      </c>
      <c r="N99" s="196" t="s">
        <v>43</v>
      </c>
      <c r="O99" s="41"/>
      <c r="P99" s="197">
        <f>O99*H99</f>
        <v>0</v>
      </c>
      <c r="Q99" s="197">
        <v>1.8380000000000001E-2</v>
      </c>
      <c r="R99" s="197">
        <f>Q99*H99</f>
        <v>0.4348708</v>
      </c>
      <c r="S99" s="197">
        <v>0</v>
      </c>
      <c r="T99" s="198">
        <f>S99*H99</f>
        <v>0</v>
      </c>
      <c r="AR99" s="23" t="s">
        <v>136</v>
      </c>
      <c r="AT99" s="23" t="s">
        <v>131</v>
      </c>
      <c r="AU99" s="23" t="s">
        <v>86</v>
      </c>
      <c r="AY99" s="23" t="s">
        <v>128</v>
      </c>
      <c r="BE99" s="199">
        <f>IF(N99="základní",J99,0)</f>
        <v>0</v>
      </c>
      <c r="BF99" s="199">
        <f>IF(N99="snížená",J99,0)</f>
        <v>0</v>
      </c>
      <c r="BG99" s="199">
        <f>IF(N99="zákl. přenesená",J99,0)</f>
        <v>0</v>
      </c>
      <c r="BH99" s="199">
        <f>IF(N99="sníž. přenesená",J99,0)</f>
        <v>0</v>
      </c>
      <c r="BI99" s="199">
        <f>IF(N99="nulová",J99,0)</f>
        <v>0</v>
      </c>
      <c r="BJ99" s="23" t="s">
        <v>77</v>
      </c>
      <c r="BK99" s="199">
        <f>ROUND(I99*H99,2)</f>
        <v>0</v>
      </c>
      <c r="BL99" s="23" t="s">
        <v>136</v>
      </c>
      <c r="BM99" s="23" t="s">
        <v>158</v>
      </c>
    </row>
    <row r="100" spans="2:65" s="11" customFormat="1" ht="13.5">
      <c r="B100" s="200"/>
      <c r="C100" s="201"/>
      <c r="D100" s="202" t="s">
        <v>138</v>
      </c>
      <c r="E100" s="203" t="s">
        <v>22</v>
      </c>
      <c r="F100" s="204" t="s">
        <v>159</v>
      </c>
      <c r="G100" s="201"/>
      <c r="H100" s="205">
        <v>23.66</v>
      </c>
      <c r="I100" s="206"/>
      <c r="J100" s="201"/>
      <c r="K100" s="201"/>
      <c r="L100" s="207"/>
      <c r="M100" s="208"/>
      <c r="N100" s="209"/>
      <c r="O100" s="209"/>
      <c r="P100" s="209"/>
      <c r="Q100" s="209"/>
      <c r="R100" s="209"/>
      <c r="S100" s="209"/>
      <c r="T100" s="210"/>
      <c r="AT100" s="211" t="s">
        <v>138</v>
      </c>
      <c r="AU100" s="211" t="s">
        <v>86</v>
      </c>
      <c r="AV100" s="11" t="s">
        <v>86</v>
      </c>
      <c r="AW100" s="11" t="s">
        <v>36</v>
      </c>
      <c r="AX100" s="11" t="s">
        <v>77</v>
      </c>
      <c r="AY100" s="211" t="s">
        <v>128</v>
      </c>
    </row>
    <row r="101" spans="2:65" s="1" customFormat="1" ht="22.5" customHeight="1">
      <c r="B101" s="40"/>
      <c r="C101" s="188" t="s">
        <v>160</v>
      </c>
      <c r="D101" s="188" t="s">
        <v>131</v>
      </c>
      <c r="E101" s="189" t="s">
        <v>161</v>
      </c>
      <c r="F101" s="190" t="s">
        <v>162</v>
      </c>
      <c r="G101" s="191" t="s">
        <v>134</v>
      </c>
      <c r="H101" s="192">
        <v>2</v>
      </c>
      <c r="I101" s="193"/>
      <c r="J101" s="194">
        <f>ROUND(I101*H101,2)</f>
        <v>0</v>
      </c>
      <c r="K101" s="190" t="s">
        <v>143</v>
      </c>
      <c r="L101" s="60"/>
      <c r="M101" s="195" t="s">
        <v>22</v>
      </c>
      <c r="N101" s="196" t="s">
        <v>43</v>
      </c>
      <c r="O101" s="41"/>
      <c r="P101" s="197">
        <f>O101*H101</f>
        <v>0</v>
      </c>
      <c r="Q101" s="197">
        <v>1.0200000000000001E-2</v>
      </c>
      <c r="R101" s="197">
        <f>Q101*H101</f>
        <v>2.0400000000000001E-2</v>
      </c>
      <c r="S101" s="197">
        <v>0</v>
      </c>
      <c r="T101" s="198">
        <f>S101*H101</f>
        <v>0</v>
      </c>
      <c r="AR101" s="23" t="s">
        <v>136</v>
      </c>
      <c r="AT101" s="23" t="s">
        <v>131</v>
      </c>
      <c r="AU101" s="23" t="s">
        <v>86</v>
      </c>
      <c r="AY101" s="23" t="s">
        <v>128</v>
      </c>
      <c r="BE101" s="199">
        <f>IF(N101="základní",J101,0)</f>
        <v>0</v>
      </c>
      <c r="BF101" s="199">
        <f>IF(N101="snížená",J101,0)</f>
        <v>0</v>
      </c>
      <c r="BG101" s="199">
        <f>IF(N101="zákl. přenesená",J101,0)</f>
        <v>0</v>
      </c>
      <c r="BH101" s="199">
        <f>IF(N101="sníž. přenesená",J101,0)</f>
        <v>0</v>
      </c>
      <c r="BI101" s="199">
        <f>IF(N101="nulová",J101,0)</f>
        <v>0</v>
      </c>
      <c r="BJ101" s="23" t="s">
        <v>77</v>
      </c>
      <c r="BK101" s="199">
        <f>ROUND(I101*H101,2)</f>
        <v>0</v>
      </c>
      <c r="BL101" s="23" t="s">
        <v>136</v>
      </c>
      <c r="BM101" s="23" t="s">
        <v>163</v>
      </c>
    </row>
    <row r="102" spans="2:65" s="11" customFormat="1" ht="13.5">
      <c r="B102" s="200"/>
      <c r="C102" s="201"/>
      <c r="D102" s="202" t="s">
        <v>138</v>
      </c>
      <c r="E102" s="203" t="s">
        <v>22</v>
      </c>
      <c r="F102" s="204" t="s">
        <v>164</v>
      </c>
      <c r="G102" s="201"/>
      <c r="H102" s="205">
        <v>2</v>
      </c>
      <c r="I102" s="206"/>
      <c r="J102" s="201"/>
      <c r="K102" s="201"/>
      <c r="L102" s="207"/>
      <c r="M102" s="208"/>
      <c r="N102" s="209"/>
      <c r="O102" s="209"/>
      <c r="P102" s="209"/>
      <c r="Q102" s="209"/>
      <c r="R102" s="209"/>
      <c r="S102" s="209"/>
      <c r="T102" s="210"/>
      <c r="AT102" s="211" t="s">
        <v>138</v>
      </c>
      <c r="AU102" s="211" t="s">
        <v>86</v>
      </c>
      <c r="AV102" s="11" t="s">
        <v>86</v>
      </c>
      <c r="AW102" s="11" t="s">
        <v>36</v>
      </c>
      <c r="AX102" s="11" t="s">
        <v>77</v>
      </c>
      <c r="AY102" s="211" t="s">
        <v>128</v>
      </c>
    </row>
    <row r="103" spans="2:65" s="1" customFormat="1" ht="22.5" customHeight="1">
      <c r="B103" s="40"/>
      <c r="C103" s="188" t="s">
        <v>153</v>
      </c>
      <c r="D103" s="188" t="s">
        <v>131</v>
      </c>
      <c r="E103" s="189" t="s">
        <v>165</v>
      </c>
      <c r="F103" s="190" t="s">
        <v>166</v>
      </c>
      <c r="G103" s="191" t="s">
        <v>157</v>
      </c>
      <c r="H103" s="192">
        <v>7.27</v>
      </c>
      <c r="I103" s="193"/>
      <c r="J103" s="194">
        <f>ROUND(I103*H103,2)</f>
        <v>0</v>
      </c>
      <c r="K103" s="190" t="s">
        <v>143</v>
      </c>
      <c r="L103" s="60"/>
      <c r="M103" s="195" t="s">
        <v>22</v>
      </c>
      <c r="N103" s="196" t="s">
        <v>43</v>
      </c>
      <c r="O103" s="41"/>
      <c r="P103" s="197">
        <f>O103*H103</f>
        <v>0</v>
      </c>
      <c r="Q103" s="197">
        <v>3.3579999999999999E-2</v>
      </c>
      <c r="R103" s="197">
        <f>Q103*H103</f>
        <v>0.24412659999999997</v>
      </c>
      <c r="S103" s="197">
        <v>0</v>
      </c>
      <c r="T103" s="198">
        <f>S103*H103</f>
        <v>0</v>
      </c>
      <c r="AR103" s="23" t="s">
        <v>136</v>
      </c>
      <c r="AT103" s="23" t="s">
        <v>131</v>
      </c>
      <c r="AU103" s="23" t="s">
        <v>86</v>
      </c>
      <c r="AY103" s="23" t="s">
        <v>128</v>
      </c>
      <c r="BE103" s="199">
        <f>IF(N103="základní",J103,0)</f>
        <v>0</v>
      </c>
      <c r="BF103" s="199">
        <f>IF(N103="snížená",J103,0)</f>
        <v>0</v>
      </c>
      <c r="BG103" s="199">
        <f>IF(N103="zákl. přenesená",J103,0)</f>
        <v>0</v>
      </c>
      <c r="BH103" s="199">
        <f>IF(N103="sníž. přenesená",J103,0)</f>
        <v>0</v>
      </c>
      <c r="BI103" s="199">
        <f>IF(N103="nulová",J103,0)</f>
        <v>0</v>
      </c>
      <c r="BJ103" s="23" t="s">
        <v>77</v>
      </c>
      <c r="BK103" s="199">
        <f>ROUND(I103*H103,2)</f>
        <v>0</v>
      </c>
      <c r="BL103" s="23" t="s">
        <v>136</v>
      </c>
      <c r="BM103" s="23" t="s">
        <v>167</v>
      </c>
    </row>
    <row r="104" spans="2:65" s="11" customFormat="1" ht="13.5">
      <c r="B104" s="200"/>
      <c r="C104" s="201"/>
      <c r="D104" s="212" t="s">
        <v>138</v>
      </c>
      <c r="E104" s="213" t="s">
        <v>22</v>
      </c>
      <c r="F104" s="214" t="s">
        <v>168</v>
      </c>
      <c r="G104" s="201"/>
      <c r="H104" s="215">
        <v>2.68</v>
      </c>
      <c r="I104" s="206"/>
      <c r="J104" s="201"/>
      <c r="K104" s="201"/>
      <c r="L104" s="207"/>
      <c r="M104" s="208"/>
      <c r="N104" s="209"/>
      <c r="O104" s="209"/>
      <c r="P104" s="209"/>
      <c r="Q104" s="209"/>
      <c r="R104" s="209"/>
      <c r="S104" s="209"/>
      <c r="T104" s="210"/>
      <c r="AT104" s="211" t="s">
        <v>138</v>
      </c>
      <c r="AU104" s="211" t="s">
        <v>86</v>
      </c>
      <c r="AV104" s="11" t="s">
        <v>86</v>
      </c>
      <c r="AW104" s="11" t="s">
        <v>36</v>
      </c>
      <c r="AX104" s="11" t="s">
        <v>72</v>
      </c>
      <c r="AY104" s="211" t="s">
        <v>128</v>
      </c>
    </row>
    <row r="105" spans="2:65" s="11" customFormat="1" ht="13.5">
      <c r="B105" s="200"/>
      <c r="C105" s="201"/>
      <c r="D105" s="212" t="s">
        <v>138</v>
      </c>
      <c r="E105" s="213" t="s">
        <v>22</v>
      </c>
      <c r="F105" s="214" t="s">
        <v>169</v>
      </c>
      <c r="G105" s="201"/>
      <c r="H105" s="215">
        <v>4.59</v>
      </c>
      <c r="I105" s="206"/>
      <c r="J105" s="201"/>
      <c r="K105" s="201"/>
      <c r="L105" s="207"/>
      <c r="M105" s="208"/>
      <c r="N105" s="209"/>
      <c r="O105" s="209"/>
      <c r="P105" s="209"/>
      <c r="Q105" s="209"/>
      <c r="R105" s="209"/>
      <c r="S105" s="209"/>
      <c r="T105" s="210"/>
      <c r="AT105" s="211" t="s">
        <v>138</v>
      </c>
      <c r="AU105" s="211" t="s">
        <v>86</v>
      </c>
      <c r="AV105" s="11" t="s">
        <v>86</v>
      </c>
      <c r="AW105" s="11" t="s">
        <v>36</v>
      </c>
      <c r="AX105" s="11" t="s">
        <v>72</v>
      </c>
      <c r="AY105" s="211" t="s">
        <v>128</v>
      </c>
    </row>
    <row r="106" spans="2:65" s="13" customFormat="1" ht="13.5">
      <c r="B106" s="227"/>
      <c r="C106" s="228"/>
      <c r="D106" s="202" t="s">
        <v>138</v>
      </c>
      <c r="E106" s="229" t="s">
        <v>22</v>
      </c>
      <c r="F106" s="230" t="s">
        <v>170</v>
      </c>
      <c r="G106" s="228"/>
      <c r="H106" s="231">
        <v>7.27</v>
      </c>
      <c r="I106" s="232"/>
      <c r="J106" s="228"/>
      <c r="K106" s="228"/>
      <c r="L106" s="233"/>
      <c r="M106" s="234"/>
      <c r="N106" s="235"/>
      <c r="O106" s="235"/>
      <c r="P106" s="235"/>
      <c r="Q106" s="235"/>
      <c r="R106" s="235"/>
      <c r="S106" s="235"/>
      <c r="T106" s="236"/>
      <c r="AT106" s="237" t="s">
        <v>138</v>
      </c>
      <c r="AU106" s="237" t="s">
        <v>86</v>
      </c>
      <c r="AV106" s="13" t="s">
        <v>129</v>
      </c>
      <c r="AW106" s="13" t="s">
        <v>36</v>
      </c>
      <c r="AX106" s="13" t="s">
        <v>77</v>
      </c>
      <c r="AY106" s="237" t="s">
        <v>128</v>
      </c>
    </row>
    <row r="107" spans="2:65" s="1" customFormat="1" ht="31.5" customHeight="1">
      <c r="B107" s="40"/>
      <c r="C107" s="188" t="s">
        <v>171</v>
      </c>
      <c r="D107" s="188" t="s">
        <v>131</v>
      </c>
      <c r="E107" s="189" t="s">
        <v>172</v>
      </c>
      <c r="F107" s="190" t="s">
        <v>173</v>
      </c>
      <c r="G107" s="191" t="s">
        <v>157</v>
      </c>
      <c r="H107" s="192">
        <v>5.79</v>
      </c>
      <c r="I107" s="193"/>
      <c r="J107" s="194">
        <f>ROUND(I107*H107,2)</f>
        <v>0</v>
      </c>
      <c r="K107" s="190" t="s">
        <v>143</v>
      </c>
      <c r="L107" s="60"/>
      <c r="M107" s="195" t="s">
        <v>22</v>
      </c>
      <c r="N107" s="196" t="s">
        <v>43</v>
      </c>
      <c r="O107" s="41"/>
      <c r="P107" s="197">
        <f>O107*H107</f>
        <v>0</v>
      </c>
      <c r="Q107" s="197">
        <v>4.9800000000000001E-3</v>
      </c>
      <c r="R107" s="197">
        <f>Q107*H107</f>
        <v>2.8834200000000001E-2</v>
      </c>
      <c r="S107" s="197">
        <v>0</v>
      </c>
      <c r="T107" s="198">
        <f>S107*H107</f>
        <v>0</v>
      </c>
      <c r="AR107" s="23" t="s">
        <v>136</v>
      </c>
      <c r="AT107" s="23" t="s">
        <v>131</v>
      </c>
      <c r="AU107" s="23" t="s">
        <v>86</v>
      </c>
      <c r="AY107" s="23" t="s">
        <v>128</v>
      </c>
      <c r="BE107" s="199">
        <f>IF(N107="základní",J107,0)</f>
        <v>0</v>
      </c>
      <c r="BF107" s="199">
        <f>IF(N107="snížená",J107,0)</f>
        <v>0</v>
      </c>
      <c r="BG107" s="199">
        <f>IF(N107="zákl. přenesená",J107,0)</f>
        <v>0</v>
      </c>
      <c r="BH107" s="199">
        <f>IF(N107="sníž. přenesená",J107,0)</f>
        <v>0</v>
      </c>
      <c r="BI107" s="199">
        <f>IF(N107="nulová",J107,0)</f>
        <v>0</v>
      </c>
      <c r="BJ107" s="23" t="s">
        <v>77</v>
      </c>
      <c r="BK107" s="199">
        <f>ROUND(I107*H107,2)</f>
        <v>0</v>
      </c>
      <c r="BL107" s="23" t="s">
        <v>136</v>
      </c>
      <c r="BM107" s="23" t="s">
        <v>174</v>
      </c>
    </row>
    <row r="108" spans="2:65" s="11" customFormat="1" ht="13.5">
      <c r="B108" s="200"/>
      <c r="C108" s="201"/>
      <c r="D108" s="212" t="s">
        <v>138</v>
      </c>
      <c r="E108" s="213" t="s">
        <v>22</v>
      </c>
      <c r="F108" s="214" t="s">
        <v>175</v>
      </c>
      <c r="G108" s="201"/>
      <c r="H108" s="215">
        <v>1.2</v>
      </c>
      <c r="I108" s="206"/>
      <c r="J108" s="201"/>
      <c r="K108" s="201"/>
      <c r="L108" s="207"/>
      <c r="M108" s="208"/>
      <c r="N108" s="209"/>
      <c r="O108" s="209"/>
      <c r="P108" s="209"/>
      <c r="Q108" s="209"/>
      <c r="R108" s="209"/>
      <c r="S108" s="209"/>
      <c r="T108" s="210"/>
      <c r="AT108" s="211" t="s">
        <v>138</v>
      </c>
      <c r="AU108" s="211" t="s">
        <v>86</v>
      </c>
      <c r="AV108" s="11" t="s">
        <v>86</v>
      </c>
      <c r="AW108" s="11" t="s">
        <v>36</v>
      </c>
      <c r="AX108" s="11" t="s">
        <v>72</v>
      </c>
      <c r="AY108" s="211" t="s">
        <v>128</v>
      </c>
    </row>
    <row r="109" spans="2:65" s="11" customFormat="1" ht="13.5">
      <c r="B109" s="200"/>
      <c r="C109" s="201"/>
      <c r="D109" s="212" t="s">
        <v>138</v>
      </c>
      <c r="E109" s="213" t="s">
        <v>22</v>
      </c>
      <c r="F109" s="214" t="s">
        <v>176</v>
      </c>
      <c r="G109" s="201"/>
      <c r="H109" s="215">
        <v>4.59</v>
      </c>
      <c r="I109" s="206"/>
      <c r="J109" s="201"/>
      <c r="K109" s="201"/>
      <c r="L109" s="207"/>
      <c r="M109" s="208"/>
      <c r="N109" s="209"/>
      <c r="O109" s="209"/>
      <c r="P109" s="209"/>
      <c r="Q109" s="209"/>
      <c r="R109" s="209"/>
      <c r="S109" s="209"/>
      <c r="T109" s="210"/>
      <c r="AT109" s="211" t="s">
        <v>138</v>
      </c>
      <c r="AU109" s="211" t="s">
        <v>86</v>
      </c>
      <c r="AV109" s="11" t="s">
        <v>86</v>
      </c>
      <c r="AW109" s="11" t="s">
        <v>36</v>
      </c>
      <c r="AX109" s="11" t="s">
        <v>72</v>
      </c>
      <c r="AY109" s="211" t="s">
        <v>128</v>
      </c>
    </row>
    <row r="110" spans="2:65" s="13" customFormat="1" ht="13.5">
      <c r="B110" s="227"/>
      <c r="C110" s="228"/>
      <c r="D110" s="202" t="s">
        <v>138</v>
      </c>
      <c r="E110" s="229" t="s">
        <v>22</v>
      </c>
      <c r="F110" s="230" t="s">
        <v>170</v>
      </c>
      <c r="G110" s="228"/>
      <c r="H110" s="231">
        <v>5.79</v>
      </c>
      <c r="I110" s="232"/>
      <c r="J110" s="228"/>
      <c r="K110" s="228"/>
      <c r="L110" s="233"/>
      <c r="M110" s="234"/>
      <c r="N110" s="235"/>
      <c r="O110" s="235"/>
      <c r="P110" s="235"/>
      <c r="Q110" s="235"/>
      <c r="R110" s="235"/>
      <c r="S110" s="235"/>
      <c r="T110" s="236"/>
      <c r="AT110" s="237" t="s">
        <v>138</v>
      </c>
      <c r="AU110" s="237" t="s">
        <v>86</v>
      </c>
      <c r="AV110" s="13" t="s">
        <v>129</v>
      </c>
      <c r="AW110" s="13" t="s">
        <v>36</v>
      </c>
      <c r="AX110" s="13" t="s">
        <v>77</v>
      </c>
      <c r="AY110" s="237" t="s">
        <v>128</v>
      </c>
    </row>
    <row r="111" spans="2:65" s="1" customFormat="1" ht="31.5" customHeight="1">
      <c r="B111" s="40"/>
      <c r="C111" s="188" t="s">
        <v>177</v>
      </c>
      <c r="D111" s="188" t="s">
        <v>131</v>
      </c>
      <c r="E111" s="189" t="s">
        <v>178</v>
      </c>
      <c r="F111" s="190" t="s">
        <v>179</v>
      </c>
      <c r="G111" s="191" t="s">
        <v>157</v>
      </c>
      <c r="H111" s="192">
        <v>37.26</v>
      </c>
      <c r="I111" s="193"/>
      <c r="J111" s="194">
        <f>ROUND(I111*H111,2)</f>
        <v>0</v>
      </c>
      <c r="K111" s="190" t="s">
        <v>143</v>
      </c>
      <c r="L111" s="60"/>
      <c r="M111" s="195" t="s">
        <v>22</v>
      </c>
      <c r="N111" s="196" t="s">
        <v>43</v>
      </c>
      <c r="O111" s="41"/>
      <c r="P111" s="197">
        <f>O111*H111</f>
        <v>0</v>
      </c>
      <c r="Q111" s="197">
        <v>1.2500000000000001E-2</v>
      </c>
      <c r="R111" s="197">
        <f>Q111*H111</f>
        <v>0.46575</v>
      </c>
      <c r="S111" s="197">
        <v>0</v>
      </c>
      <c r="T111" s="198">
        <f>S111*H111</f>
        <v>0</v>
      </c>
      <c r="AR111" s="23" t="s">
        <v>136</v>
      </c>
      <c r="AT111" s="23" t="s">
        <v>131</v>
      </c>
      <c r="AU111" s="23" t="s">
        <v>86</v>
      </c>
      <c r="AY111" s="23" t="s">
        <v>128</v>
      </c>
      <c r="BE111" s="199">
        <f>IF(N111="základní",J111,0)</f>
        <v>0</v>
      </c>
      <c r="BF111" s="199">
        <f>IF(N111="snížená",J111,0)</f>
        <v>0</v>
      </c>
      <c r="BG111" s="199">
        <f>IF(N111="zákl. přenesená",J111,0)</f>
        <v>0</v>
      </c>
      <c r="BH111" s="199">
        <f>IF(N111="sníž. přenesená",J111,0)</f>
        <v>0</v>
      </c>
      <c r="BI111" s="199">
        <f>IF(N111="nulová",J111,0)</f>
        <v>0</v>
      </c>
      <c r="BJ111" s="23" t="s">
        <v>77</v>
      </c>
      <c r="BK111" s="199">
        <f>ROUND(I111*H111,2)</f>
        <v>0</v>
      </c>
      <c r="BL111" s="23" t="s">
        <v>136</v>
      </c>
      <c r="BM111" s="23" t="s">
        <v>180</v>
      </c>
    </row>
    <row r="112" spans="2:65" s="11" customFormat="1" ht="13.5">
      <c r="B112" s="200"/>
      <c r="C112" s="201"/>
      <c r="D112" s="212" t="s">
        <v>138</v>
      </c>
      <c r="E112" s="213" t="s">
        <v>22</v>
      </c>
      <c r="F112" s="214" t="s">
        <v>181</v>
      </c>
      <c r="G112" s="201"/>
      <c r="H112" s="215">
        <v>60.92</v>
      </c>
      <c r="I112" s="206"/>
      <c r="J112" s="201"/>
      <c r="K112" s="201"/>
      <c r="L112" s="207"/>
      <c r="M112" s="208"/>
      <c r="N112" s="209"/>
      <c r="O112" s="209"/>
      <c r="P112" s="209"/>
      <c r="Q112" s="209"/>
      <c r="R112" s="209"/>
      <c r="S112" s="209"/>
      <c r="T112" s="210"/>
      <c r="AT112" s="211" t="s">
        <v>138</v>
      </c>
      <c r="AU112" s="211" t="s">
        <v>86</v>
      </c>
      <c r="AV112" s="11" t="s">
        <v>86</v>
      </c>
      <c r="AW112" s="11" t="s">
        <v>36</v>
      </c>
      <c r="AX112" s="11" t="s">
        <v>72</v>
      </c>
      <c r="AY112" s="211" t="s">
        <v>128</v>
      </c>
    </row>
    <row r="113" spans="2:65" s="11" customFormat="1" ht="13.5">
      <c r="B113" s="200"/>
      <c r="C113" s="201"/>
      <c r="D113" s="212" t="s">
        <v>138</v>
      </c>
      <c r="E113" s="213" t="s">
        <v>22</v>
      </c>
      <c r="F113" s="214" t="s">
        <v>182</v>
      </c>
      <c r="G113" s="201"/>
      <c r="H113" s="215">
        <v>-23.66</v>
      </c>
      <c r="I113" s="206"/>
      <c r="J113" s="201"/>
      <c r="K113" s="201"/>
      <c r="L113" s="207"/>
      <c r="M113" s="208"/>
      <c r="N113" s="209"/>
      <c r="O113" s="209"/>
      <c r="P113" s="209"/>
      <c r="Q113" s="209"/>
      <c r="R113" s="209"/>
      <c r="S113" s="209"/>
      <c r="T113" s="210"/>
      <c r="AT113" s="211" t="s">
        <v>138</v>
      </c>
      <c r="AU113" s="211" t="s">
        <v>86</v>
      </c>
      <c r="AV113" s="11" t="s">
        <v>86</v>
      </c>
      <c r="AW113" s="11" t="s">
        <v>36</v>
      </c>
      <c r="AX113" s="11" t="s">
        <v>72</v>
      </c>
      <c r="AY113" s="211" t="s">
        <v>128</v>
      </c>
    </row>
    <row r="114" spans="2:65" s="13" customFormat="1" ht="13.5">
      <c r="B114" s="227"/>
      <c r="C114" s="228"/>
      <c r="D114" s="202" t="s">
        <v>138</v>
      </c>
      <c r="E114" s="229" t="s">
        <v>84</v>
      </c>
      <c r="F114" s="230" t="s">
        <v>170</v>
      </c>
      <c r="G114" s="228"/>
      <c r="H114" s="231">
        <v>37.26</v>
      </c>
      <c r="I114" s="232"/>
      <c r="J114" s="228"/>
      <c r="K114" s="228"/>
      <c r="L114" s="233"/>
      <c r="M114" s="234"/>
      <c r="N114" s="235"/>
      <c r="O114" s="235"/>
      <c r="P114" s="235"/>
      <c r="Q114" s="235"/>
      <c r="R114" s="235"/>
      <c r="S114" s="235"/>
      <c r="T114" s="236"/>
      <c r="AT114" s="237" t="s">
        <v>138</v>
      </c>
      <c r="AU114" s="237" t="s">
        <v>86</v>
      </c>
      <c r="AV114" s="13" t="s">
        <v>129</v>
      </c>
      <c r="AW114" s="13" t="s">
        <v>36</v>
      </c>
      <c r="AX114" s="13" t="s">
        <v>77</v>
      </c>
      <c r="AY114" s="237" t="s">
        <v>128</v>
      </c>
    </row>
    <row r="115" spans="2:65" s="1" customFormat="1" ht="31.5" customHeight="1">
      <c r="B115" s="40"/>
      <c r="C115" s="188" t="s">
        <v>183</v>
      </c>
      <c r="D115" s="188" t="s">
        <v>131</v>
      </c>
      <c r="E115" s="189" t="s">
        <v>184</v>
      </c>
      <c r="F115" s="190" t="s">
        <v>185</v>
      </c>
      <c r="G115" s="191" t="s">
        <v>134</v>
      </c>
      <c r="H115" s="192">
        <v>3</v>
      </c>
      <c r="I115" s="193"/>
      <c r="J115" s="194">
        <f>ROUND(I115*H115,2)</f>
        <v>0</v>
      </c>
      <c r="K115" s="190" t="s">
        <v>135</v>
      </c>
      <c r="L115" s="60"/>
      <c r="M115" s="195" t="s">
        <v>22</v>
      </c>
      <c r="N115" s="196" t="s">
        <v>43</v>
      </c>
      <c r="O115" s="41"/>
      <c r="P115" s="197">
        <f>O115*H115</f>
        <v>0</v>
      </c>
      <c r="Q115" s="197">
        <v>2.4E-2</v>
      </c>
      <c r="R115" s="197">
        <f>Q115*H115</f>
        <v>7.2000000000000008E-2</v>
      </c>
      <c r="S115" s="197">
        <v>0</v>
      </c>
      <c r="T115" s="198">
        <f>S115*H115</f>
        <v>0</v>
      </c>
      <c r="AR115" s="23" t="s">
        <v>136</v>
      </c>
      <c r="AT115" s="23" t="s">
        <v>131</v>
      </c>
      <c r="AU115" s="23" t="s">
        <v>86</v>
      </c>
      <c r="AY115" s="23" t="s">
        <v>128</v>
      </c>
      <c r="BE115" s="199">
        <f>IF(N115="základní",J115,0)</f>
        <v>0</v>
      </c>
      <c r="BF115" s="199">
        <f>IF(N115="snížená",J115,0)</f>
        <v>0</v>
      </c>
      <c r="BG115" s="199">
        <f>IF(N115="zákl. přenesená",J115,0)</f>
        <v>0</v>
      </c>
      <c r="BH115" s="199">
        <f>IF(N115="sníž. přenesená",J115,0)</f>
        <v>0</v>
      </c>
      <c r="BI115" s="199">
        <f>IF(N115="nulová",J115,0)</f>
        <v>0</v>
      </c>
      <c r="BJ115" s="23" t="s">
        <v>77</v>
      </c>
      <c r="BK115" s="199">
        <f>ROUND(I115*H115,2)</f>
        <v>0</v>
      </c>
      <c r="BL115" s="23" t="s">
        <v>136</v>
      </c>
      <c r="BM115" s="23" t="s">
        <v>186</v>
      </c>
    </row>
    <row r="116" spans="2:65" s="11" customFormat="1" ht="13.5">
      <c r="B116" s="200"/>
      <c r="C116" s="201"/>
      <c r="D116" s="202" t="s">
        <v>138</v>
      </c>
      <c r="E116" s="203" t="s">
        <v>22</v>
      </c>
      <c r="F116" s="204" t="s">
        <v>187</v>
      </c>
      <c r="G116" s="201"/>
      <c r="H116" s="205">
        <v>3</v>
      </c>
      <c r="I116" s="206"/>
      <c r="J116" s="201"/>
      <c r="K116" s="201"/>
      <c r="L116" s="207"/>
      <c r="M116" s="208"/>
      <c r="N116" s="209"/>
      <c r="O116" s="209"/>
      <c r="P116" s="209"/>
      <c r="Q116" s="209"/>
      <c r="R116" s="209"/>
      <c r="S116" s="209"/>
      <c r="T116" s="210"/>
      <c r="AT116" s="211" t="s">
        <v>138</v>
      </c>
      <c r="AU116" s="211" t="s">
        <v>86</v>
      </c>
      <c r="AV116" s="11" t="s">
        <v>86</v>
      </c>
      <c r="AW116" s="11" t="s">
        <v>36</v>
      </c>
      <c r="AX116" s="11" t="s">
        <v>77</v>
      </c>
      <c r="AY116" s="211" t="s">
        <v>128</v>
      </c>
    </row>
    <row r="117" spans="2:65" s="1" customFormat="1" ht="22.5" customHeight="1">
      <c r="B117" s="40"/>
      <c r="C117" s="188" t="s">
        <v>188</v>
      </c>
      <c r="D117" s="188" t="s">
        <v>131</v>
      </c>
      <c r="E117" s="189" t="s">
        <v>189</v>
      </c>
      <c r="F117" s="190" t="s">
        <v>190</v>
      </c>
      <c r="G117" s="191" t="s">
        <v>157</v>
      </c>
      <c r="H117" s="192">
        <v>1.02</v>
      </c>
      <c r="I117" s="193"/>
      <c r="J117" s="194">
        <f>ROUND(I117*H117,2)</f>
        <v>0</v>
      </c>
      <c r="K117" s="190" t="s">
        <v>143</v>
      </c>
      <c r="L117" s="60"/>
      <c r="M117" s="195" t="s">
        <v>22</v>
      </c>
      <c r="N117" s="196" t="s">
        <v>43</v>
      </c>
      <c r="O117" s="41"/>
      <c r="P117" s="197">
        <f>O117*H117</f>
        <v>0</v>
      </c>
      <c r="Q117" s="197">
        <v>1.3520000000000001E-2</v>
      </c>
      <c r="R117" s="197">
        <f>Q117*H117</f>
        <v>1.3790400000000001E-2</v>
      </c>
      <c r="S117" s="197">
        <v>0</v>
      </c>
      <c r="T117" s="198">
        <f>S117*H117</f>
        <v>0</v>
      </c>
      <c r="AR117" s="23" t="s">
        <v>136</v>
      </c>
      <c r="AT117" s="23" t="s">
        <v>131</v>
      </c>
      <c r="AU117" s="23" t="s">
        <v>86</v>
      </c>
      <c r="AY117" s="23" t="s">
        <v>128</v>
      </c>
      <c r="BE117" s="199">
        <f>IF(N117="základní",J117,0)</f>
        <v>0</v>
      </c>
      <c r="BF117" s="199">
        <f>IF(N117="snížená",J117,0)</f>
        <v>0</v>
      </c>
      <c r="BG117" s="199">
        <f>IF(N117="zákl. přenesená",J117,0)</f>
        <v>0</v>
      </c>
      <c r="BH117" s="199">
        <f>IF(N117="sníž. přenesená",J117,0)</f>
        <v>0</v>
      </c>
      <c r="BI117" s="199">
        <f>IF(N117="nulová",J117,0)</f>
        <v>0</v>
      </c>
      <c r="BJ117" s="23" t="s">
        <v>77</v>
      </c>
      <c r="BK117" s="199">
        <f>ROUND(I117*H117,2)</f>
        <v>0</v>
      </c>
      <c r="BL117" s="23" t="s">
        <v>136</v>
      </c>
      <c r="BM117" s="23" t="s">
        <v>191</v>
      </c>
    </row>
    <row r="118" spans="2:65" s="11" customFormat="1" ht="13.5">
      <c r="B118" s="200"/>
      <c r="C118" s="201"/>
      <c r="D118" s="202" t="s">
        <v>138</v>
      </c>
      <c r="E118" s="203" t="s">
        <v>22</v>
      </c>
      <c r="F118" s="204" t="s">
        <v>192</v>
      </c>
      <c r="G118" s="201"/>
      <c r="H118" s="205">
        <v>1.02</v>
      </c>
      <c r="I118" s="206"/>
      <c r="J118" s="201"/>
      <c r="K118" s="201"/>
      <c r="L118" s="207"/>
      <c r="M118" s="208"/>
      <c r="N118" s="209"/>
      <c r="O118" s="209"/>
      <c r="P118" s="209"/>
      <c r="Q118" s="209"/>
      <c r="R118" s="209"/>
      <c r="S118" s="209"/>
      <c r="T118" s="210"/>
      <c r="AT118" s="211" t="s">
        <v>138</v>
      </c>
      <c r="AU118" s="211" t="s">
        <v>86</v>
      </c>
      <c r="AV118" s="11" t="s">
        <v>86</v>
      </c>
      <c r="AW118" s="11" t="s">
        <v>36</v>
      </c>
      <c r="AX118" s="11" t="s">
        <v>77</v>
      </c>
      <c r="AY118" s="211" t="s">
        <v>128</v>
      </c>
    </row>
    <row r="119" spans="2:65" s="1" customFormat="1" ht="22.5" customHeight="1">
      <c r="B119" s="40"/>
      <c r="C119" s="188" t="s">
        <v>193</v>
      </c>
      <c r="D119" s="188" t="s">
        <v>131</v>
      </c>
      <c r="E119" s="189" t="s">
        <v>194</v>
      </c>
      <c r="F119" s="190" t="s">
        <v>195</v>
      </c>
      <c r="G119" s="191" t="s">
        <v>157</v>
      </c>
      <c r="H119" s="192">
        <v>1.02</v>
      </c>
      <c r="I119" s="193"/>
      <c r="J119" s="194">
        <f>ROUND(I119*H119,2)</f>
        <v>0</v>
      </c>
      <c r="K119" s="190" t="s">
        <v>143</v>
      </c>
      <c r="L119" s="60"/>
      <c r="M119" s="195" t="s">
        <v>22</v>
      </c>
      <c r="N119" s="196" t="s">
        <v>43</v>
      </c>
      <c r="O119" s="41"/>
      <c r="P119" s="197">
        <f>O119*H119</f>
        <v>0</v>
      </c>
      <c r="Q119" s="197">
        <v>0</v>
      </c>
      <c r="R119" s="197">
        <f>Q119*H119</f>
        <v>0</v>
      </c>
      <c r="S119" s="197">
        <v>0</v>
      </c>
      <c r="T119" s="198">
        <f>S119*H119</f>
        <v>0</v>
      </c>
      <c r="AR119" s="23" t="s">
        <v>136</v>
      </c>
      <c r="AT119" s="23" t="s">
        <v>131</v>
      </c>
      <c r="AU119" s="23" t="s">
        <v>86</v>
      </c>
      <c r="AY119" s="23" t="s">
        <v>128</v>
      </c>
      <c r="BE119" s="199">
        <f>IF(N119="základní",J119,0)</f>
        <v>0</v>
      </c>
      <c r="BF119" s="199">
        <f>IF(N119="snížená",J119,0)</f>
        <v>0</v>
      </c>
      <c r="BG119" s="199">
        <f>IF(N119="zákl. přenesená",J119,0)</f>
        <v>0</v>
      </c>
      <c r="BH119" s="199">
        <f>IF(N119="sníž. přenesená",J119,0)</f>
        <v>0</v>
      </c>
      <c r="BI119" s="199">
        <f>IF(N119="nulová",J119,0)</f>
        <v>0</v>
      </c>
      <c r="BJ119" s="23" t="s">
        <v>77</v>
      </c>
      <c r="BK119" s="199">
        <f>ROUND(I119*H119,2)</f>
        <v>0</v>
      </c>
      <c r="BL119" s="23" t="s">
        <v>136</v>
      </c>
      <c r="BM119" s="23" t="s">
        <v>196</v>
      </c>
    </row>
    <row r="120" spans="2:65" s="10" customFormat="1" ht="29.85" customHeight="1">
      <c r="B120" s="171"/>
      <c r="C120" s="172"/>
      <c r="D120" s="185" t="s">
        <v>71</v>
      </c>
      <c r="E120" s="186" t="s">
        <v>183</v>
      </c>
      <c r="F120" s="186" t="s">
        <v>197</v>
      </c>
      <c r="G120" s="172"/>
      <c r="H120" s="172"/>
      <c r="I120" s="175"/>
      <c r="J120" s="187">
        <f>BK120</f>
        <v>0</v>
      </c>
      <c r="K120" s="172"/>
      <c r="L120" s="177"/>
      <c r="M120" s="178"/>
      <c r="N120" s="179"/>
      <c r="O120" s="179"/>
      <c r="P120" s="180">
        <f>SUM(P121:P144)</f>
        <v>0</v>
      </c>
      <c r="Q120" s="179"/>
      <c r="R120" s="180">
        <f>SUM(R121:R144)</f>
        <v>9.0499999999999999E-4</v>
      </c>
      <c r="S120" s="179"/>
      <c r="T120" s="181">
        <f>SUM(T121:T144)</f>
        <v>2.3633600000000001</v>
      </c>
      <c r="AR120" s="182" t="s">
        <v>77</v>
      </c>
      <c r="AT120" s="183" t="s">
        <v>71</v>
      </c>
      <c r="AU120" s="183" t="s">
        <v>77</v>
      </c>
      <c r="AY120" s="182" t="s">
        <v>128</v>
      </c>
      <c r="BK120" s="184">
        <f>SUM(BK121:BK144)</f>
        <v>0</v>
      </c>
    </row>
    <row r="121" spans="2:65" s="1" customFormat="1" ht="22.5" customHeight="1">
      <c r="B121" s="40"/>
      <c r="C121" s="188" t="s">
        <v>198</v>
      </c>
      <c r="D121" s="188" t="s">
        <v>131</v>
      </c>
      <c r="E121" s="189" t="s">
        <v>199</v>
      </c>
      <c r="F121" s="190" t="s">
        <v>200</v>
      </c>
      <c r="G121" s="191" t="s">
        <v>201</v>
      </c>
      <c r="H121" s="192">
        <v>3.75</v>
      </c>
      <c r="I121" s="193"/>
      <c r="J121" s="194">
        <f>ROUND(I121*H121,2)</f>
        <v>0</v>
      </c>
      <c r="K121" s="190" t="s">
        <v>143</v>
      </c>
      <c r="L121" s="60"/>
      <c r="M121" s="195" t="s">
        <v>22</v>
      </c>
      <c r="N121" s="196" t="s">
        <v>43</v>
      </c>
      <c r="O121" s="41"/>
      <c r="P121" s="197">
        <f>O121*H121</f>
        <v>0</v>
      </c>
      <c r="Q121" s="197">
        <v>2.0000000000000002E-5</v>
      </c>
      <c r="R121" s="197">
        <f>Q121*H121</f>
        <v>7.5000000000000007E-5</v>
      </c>
      <c r="S121" s="197">
        <v>0</v>
      </c>
      <c r="T121" s="198">
        <f>S121*H121</f>
        <v>0</v>
      </c>
      <c r="AR121" s="23" t="s">
        <v>136</v>
      </c>
      <c r="AT121" s="23" t="s">
        <v>131</v>
      </c>
      <c r="AU121" s="23" t="s">
        <v>86</v>
      </c>
      <c r="AY121" s="23" t="s">
        <v>128</v>
      </c>
      <c r="BE121" s="199">
        <f>IF(N121="základní",J121,0)</f>
        <v>0</v>
      </c>
      <c r="BF121" s="199">
        <f>IF(N121="snížená",J121,0)</f>
        <v>0</v>
      </c>
      <c r="BG121" s="199">
        <f>IF(N121="zákl. přenesená",J121,0)</f>
        <v>0</v>
      </c>
      <c r="BH121" s="199">
        <f>IF(N121="sníž. přenesená",J121,0)</f>
        <v>0</v>
      </c>
      <c r="BI121" s="199">
        <f>IF(N121="nulová",J121,0)</f>
        <v>0</v>
      </c>
      <c r="BJ121" s="23" t="s">
        <v>77</v>
      </c>
      <c r="BK121" s="199">
        <f>ROUND(I121*H121,2)</f>
        <v>0</v>
      </c>
      <c r="BL121" s="23" t="s">
        <v>136</v>
      </c>
      <c r="BM121" s="23" t="s">
        <v>202</v>
      </c>
    </row>
    <row r="122" spans="2:65" s="11" customFormat="1" ht="13.5">
      <c r="B122" s="200"/>
      <c r="C122" s="201"/>
      <c r="D122" s="202" t="s">
        <v>138</v>
      </c>
      <c r="E122" s="203" t="s">
        <v>22</v>
      </c>
      <c r="F122" s="204" t="s">
        <v>203</v>
      </c>
      <c r="G122" s="201"/>
      <c r="H122" s="205">
        <v>3.75</v>
      </c>
      <c r="I122" s="206"/>
      <c r="J122" s="201"/>
      <c r="K122" s="201"/>
      <c r="L122" s="207"/>
      <c r="M122" s="208"/>
      <c r="N122" s="209"/>
      <c r="O122" s="209"/>
      <c r="P122" s="209"/>
      <c r="Q122" s="209"/>
      <c r="R122" s="209"/>
      <c r="S122" s="209"/>
      <c r="T122" s="210"/>
      <c r="AT122" s="211" t="s">
        <v>138</v>
      </c>
      <c r="AU122" s="211" t="s">
        <v>86</v>
      </c>
      <c r="AV122" s="11" t="s">
        <v>86</v>
      </c>
      <c r="AW122" s="11" t="s">
        <v>36</v>
      </c>
      <c r="AX122" s="11" t="s">
        <v>77</v>
      </c>
      <c r="AY122" s="211" t="s">
        <v>128</v>
      </c>
    </row>
    <row r="123" spans="2:65" s="1" customFormat="1" ht="22.5" customHeight="1">
      <c r="B123" s="40"/>
      <c r="C123" s="188" t="s">
        <v>204</v>
      </c>
      <c r="D123" s="188" t="s">
        <v>131</v>
      </c>
      <c r="E123" s="189" t="s">
        <v>205</v>
      </c>
      <c r="F123" s="190" t="s">
        <v>206</v>
      </c>
      <c r="G123" s="191" t="s">
        <v>207</v>
      </c>
      <c r="H123" s="192">
        <v>1</v>
      </c>
      <c r="I123" s="193"/>
      <c r="J123" s="194">
        <f t="shared" ref="J123:J129" si="0">ROUND(I123*H123,2)</f>
        <v>0</v>
      </c>
      <c r="K123" s="190" t="s">
        <v>22</v>
      </c>
      <c r="L123" s="60"/>
      <c r="M123" s="195" t="s">
        <v>22</v>
      </c>
      <c r="N123" s="196" t="s">
        <v>43</v>
      </c>
      <c r="O123" s="41"/>
      <c r="P123" s="197">
        <f t="shared" ref="P123:P129" si="1">O123*H123</f>
        <v>0</v>
      </c>
      <c r="Q123" s="197">
        <v>0</v>
      </c>
      <c r="R123" s="197">
        <f t="shared" ref="R123:R129" si="2">Q123*H123</f>
        <v>0</v>
      </c>
      <c r="S123" s="197">
        <v>0</v>
      </c>
      <c r="T123" s="198">
        <f t="shared" ref="T123:T129" si="3">S123*H123</f>
        <v>0</v>
      </c>
      <c r="AR123" s="23" t="s">
        <v>136</v>
      </c>
      <c r="AT123" s="23" t="s">
        <v>131</v>
      </c>
      <c r="AU123" s="23" t="s">
        <v>86</v>
      </c>
      <c r="AY123" s="23" t="s">
        <v>128</v>
      </c>
      <c r="BE123" s="199">
        <f t="shared" ref="BE123:BE129" si="4">IF(N123="základní",J123,0)</f>
        <v>0</v>
      </c>
      <c r="BF123" s="199">
        <f t="shared" ref="BF123:BF129" si="5">IF(N123="snížená",J123,0)</f>
        <v>0</v>
      </c>
      <c r="BG123" s="199">
        <f t="shared" ref="BG123:BG129" si="6">IF(N123="zákl. přenesená",J123,0)</f>
        <v>0</v>
      </c>
      <c r="BH123" s="199">
        <f t="shared" ref="BH123:BH129" si="7">IF(N123="sníž. přenesená",J123,0)</f>
        <v>0</v>
      </c>
      <c r="BI123" s="199">
        <f t="shared" ref="BI123:BI129" si="8">IF(N123="nulová",J123,0)</f>
        <v>0</v>
      </c>
      <c r="BJ123" s="23" t="s">
        <v>77</v>
      </c>
      <c r="BK123" s="199">
        <f t="shared" ref="BK123:BK129" si="9">ROUND(I123*H123,2)</f>
        <v>0</v>
      </c>
      <c r="BL123" s="23" t="s">
        <v>136</v>
      </c>
      <c r="BM123" s="23" t="s">
        <v>208</v>
      </c>
    </row>
    <row r="124" spans="2:65" s="1" customFormat="1" ht="22.5" customHeight="1">
      <c r="B124" s="40"/>
      <c r="C124" s="188" t="s">
        <v>209</v>
      </c>
      <c r="D124" s="188" t="s">
        <v>131</v>
      </c>
      <c r="E124" s="189" t="s">
        <v>210</v>
      </c>
      <c r="F124" s="190" t="s">
        <v>211</v>
      </c>
      <c r="G124" s="191" t="s">
        <v>201</v>
      </c>
      <c r="H124" s="192">
        <v>9.5</v>
      </c>
      <c r="I124" s="193"/>
      <c r="J124" s="194">
        <f t="shared" si="0"/>
        <v>0</v>
      </c>
      <c r="K124" s="190" t="s">
        <v>143</v>
      </c>
      <c r="L124" s="60"/>
      <c r="M124" s="195" t="s">
        <v>22</v>
      </c>
      <c r="N124" s="196" t="s">
        <v>43</v>
      </c>
      <c r="O124" s="41"/>
      <c r="P124" s="197">
        <f t="shared" si="1"/>
        <v>0</v>
      </c>
      <c r="Q124" s="197">
        <v>0</v>
      </c>
      <c r="R124" s="197">
        <f t="shared" si="2"/>
        <v>0</v>
      </c>
      <c r="S124" s="197">
        <v>0</v>
      </c>
      <c r="T124" s="198">
        <f t="shared" si="3"/>
        <v>0</v>
      </c>
      <c r="AR124" s="23" t="s">
        <v>136</v>
      </c>
      <c r="AT124" s="23" t="s">
        <v>131</v>
      </c>
      <c r="AU124" s="23" t="s">
        <v>86</v>
      </c>
      <c r="AY124" s="23" t="s">
        <v>128</v>
      </c>
      <c r="BE124" s="199">
        <f t="shared" si="4"/>
        <v>0</v>
      </c>
      <c r="BF124" s="199">
        <f t="shared" si="5"/>
        <v>0</v>
      </c>
      <c r="BG124" s="199">
        <f t="shared" si="6"/>
        <v>0</v>
      </c>
      <c r="BH124" s="199">
        <f t="shared" si="7"/>
        <v>0</v>
      </c>
      <c r="BI124" s="199">
        <f t="shared" si="8"/>
        <v>0</v>
      </c>
      <c r="BJ124" s="23" t="s">
        <v>77</v>
      </c>
      <c r="BK124" s="199">
        <f t="shared" si="9"/>
        <v>0</v>
      </c>
      <c r="BL124" s="23" t="s">
        <v>136</v>
      </c>
      <c r="BM124" s="23" t="s">
        <v>212</v>
      </c>
    </row>
    <row r="125" spans="2:65" s="1" customFormat="1" ht="22.5" customHeight="1">
      <c r="B125" s="40"/>
      <c r="C125" s="188" t="s">
        <v>10</v>
      </c>
      <c r="D125" s="188" t="s">
        <v>131</v>
      </c>
      <c r="E125" s="189" t="s">
        <v>213</v>
      </c>
      <c r="F125" s="190" t="s">
        <v>214</v>
      </c>
      <c r="G125" s="191" t="s">
        <v>201</v>
      </c>
      <c r="H125" s="192">
        <v>9.5</v>
      </c>
      <c r="I125" s="193"/>
      <c r="J125" s="194">
        <f t="shared" si="0"/>
        <v>0</v>
      </c>
      <c r="K125" s="190" t="s">
        <v>22</v>
      </c>
      <c r="L125" s="60"/>
      <c r="M125" s="195" t="s">
        <v>22</v>
      </c>
      <c r="N125" s="196" t="s">
        <v>43</v>
      </c>
      <c r="O125" s="41"/>
      <c r="P125" s="197">
        <f t="shared" si="1"/>
        <v>0</v>
      </c>
      <c r="Q125" s="197">
        <v>0</v>
      </c>
      <c r="R125" s="197">
        <f t="shared" si="2"/>
        <v>0</v>
      </c>
      <c r="S125" s="197">
        <v>0</v>
      </c>
      <c r="T125" s="198">
        <f t="shared" si="3"/>
        <v>0</v>
      </c>
      <c r="AR125" s="23" t="s">
        <v>136</v>
      </c>
      <c r="AT125" s="23" t="s">
        <v>131</v>
      </c>
      <c r="AU125" s="23" t="s">
        <v>86</v>
      </c>
      <c r="AY125" s="23" t="s">
        <v>128</v>
      </c>
      <c r="BE125" s="199">
        <f t="shared" si="4"/>
        <v>0</v>
      </c>
      <c r="BF125" s="199">
        <f t="shared" si="5"/>
        <v>0</v>
      </c>
      <c r="BG125" s="199">
        <f t="shared" si="6"/>
        <v>0</v>
      </c>
      <c r="BH125" s="199">
        <f t="shared" si="7"/>
        <v>0</v>
      </c>
      <c r="BI125" s="199">
        <f t="shared" si="8"/>
        <v>0</v>
      </c>
      <c r="BJ125" s="23" t="s">
        <v>77</v>
      </c>
      <c r="BK125" s="199">
        <f t="shared" si="9"/>
        <v>0</v>
      </c>
      <c r="BL125" s="23" t="s">
        <v>136</v>
      </c>
      <c r="BM125" s="23" t="s">
        <v>215</v>
      </c>
    </row>
    <row r="126" spans="2:65" s="1" customFormat="1" ht="22.5" customHeight="1">
      <c r="B126" s="40"/>
      <c r="C126" s="188" t="s">
        <v>216</v>
      </c>
      <c r="D126" s="188" t="s">
        <v>131</v>
      </c>
      <c r="E126" s="189" t="s">
        <v>217</v>
      </c>
      <c r="F126" s="190" t="s">
        <v>218</v>
      </c>
      <c r="G126" s="191" t="s">
        <v>201</v>
      </c>
      <c r="H126" s="192">
        <v>9.5</v>
      </c>
      <c r="I126" s="193"/>
      <c r="J126" s="194">
        <f t="shared" si="0"/>
        <v>0</v>
      </c>
      <c r="K126" s="190" t="s">
        <v>143</v>
      </c>
      <c r="L126" s="60"/>
      <c r="M126" s="195" t="s">
        <v>22</v>
      </c>
      <c r="N126" s="196" t="s">
        <v>43</v>
      </c>
      <c r="O126" s="41"/>
      <c r="P126" s="197">
        <f t="shared" si="1"/>
        <v>0</v>
      </c>
      <c r="Q126" s="197">
        <v>0</v>
      </c>
      <c r="R126" s="197">
        <f t="shared" si="2"/>
        <v>0</v>
      </c>
      <c r="S126" s="197">
        <v>0</v>
      </c>
      <c r="T126" s="198">
        <f t="shared" si="3"/>
        <v>0</v>
      </c>
      <c r="AR126" s="23" t="s">
        <v>136</v>
      </c>
      <c r="AT126" s="23" t="s">
        <v>131</v>
      </c>
      <c r="AU126" s="23" t="s">
        <v>86</v>
      </c>
      <c r="AY126" s="23" t="s">
        <v>128</v>
      </c>
      <c r="BE126" s="199">
        <f t="shared" si="4"/>
        <v>0</v>
      </c>
      <c r="BF126" s="199">
        <f t="shared" si="5"/>
        <v>0</v>
      </c>
      <c r="BG126" s="199">
        <f t="shared" si="6"/>
        <v>0</v>
      </c>
      <c r="BH126" s="199">
        <f t="shared" si="7"/>
        <v>0</v>
      </c>
      <c r="BI126" s="199">
        <f t="shared" si="8"/>
        <v>0</v>
      </c>
      <c r="BJ126" s="23" t="s">
        <v>77</v>
      </c>
      <c r="BK126" s="199">
        <f t="shared" si="9"/>
        <v>0</v>
      </c>
      <c r="BL126" s="23" t="s">
        <v>136</v>
      </c>
      <c r="BM126" s="23" t="s">
        <v>219</v>
      </c>
    </row>
    <row r="127" spans="2:65" s="1" customFormat="1" ht="22.5" customHeight="1">
      <c r="B127" s="40"/>
      <c r="C127" s="188" t="s">
        <v>220</v>
      </c>
      <c r="D127" s="188" t="s">
        <v>131</v>
      </c>
      <c r="E127" s="189" t="s">
        <v>221</v>
      </c>
      <c r="F127" s="190" t="s">
        <v>222</v>
      </c>
      <c r="G127" s="191" t="s">
        <v>157</v>
      </c>
      <c r="H127" s="192">
        <v>20</v>
      </c>
      <c r="I127" s="193"/>
      <c r="J127" s="194">
        <f t="shared" si="0"/>
        <v>0</v>
      </c>
      <c r="K127" s="190" t="s">
        <v>135</v>
      </c>
      <c r="L127" s="60"/>
      <c r="M127" s="195" t="s">
        <v>22</v>
      </c>
      <c r="N127" s="196" t="s">
        <v>43</v>
      </c>
      <c r="O127" s="41"/>
      <c r="P127" s="197">
        <f t="shared" si="1"/>
        <v>0</v>
      </c>
      <c r="Q127" s="197">
        <v>4.0000000000000003E-5</v>
      </c>
      <c r="R127" s="197">
        <f t="shared" si="2"/>
        <v>8.0000000000000004E-4</v>
      </c>
      <c r="S127" s="197">
        <v>0</v>
      </c>
      <c r="T127" s="198">
        <f t="shared" si="3"/>
        <v>0</v>
      </c>
      <c r="AR127" s="23" t="s">
        <v>136</v>
      </c>
      <c r="AT127" s="23" t="s">
        <v>131</v>
      </c>
      <c r="AU127" s="23" t="s">
        <v>86</v>
      </c>
      <c r="AY127" s="23" t="s">
        <v>128</v>
      </c>
      <c r="BE127" s="199">
        <f t="shared" si="4"/>
        <v>0</v>
      </c>
      <c r="BF127" s="199">
        <f t="shared" si="5"/>
        <v>0</v>
      </c>
      <c r="BG127" s="199">
        <f t="shared" si="6"/>
        <v>0</v>
      </c>
      <c r="BH127" s="199">
        <f t="shared" si="7"/>
        <v>0</v>
      </c>
      <c r="BI127" s="199">
        <f t="shared" si="8"/>
        <v>0</v>
      </c>
      <c r="BJ127" s="23" t="s">
        <v>77</v>
      </c>
      <c r="BK127" s="199">
        <f t="shared" si="9"/>
        <v>0</v>
      </c>
      <c r="BL127" s="23" t="s">
        <v>136</v>
      </c>
      <c r="BM127" s="23" t="s">
        <v>223</v>
      </c>
    </row>
    <row r="128" spans="2:65" s="1" customFormat="1" ht="31.5" customHeight="1">
      <c r="B128" s="40"/>
      <c r="C128" s="188" t="s">
        <v>224</v>
      </c>
      <c r="D128" s="188" t="s">
        <v>131</v>
      </c>
      <c r="E128" s="189" t="s">
        <v>225</v>
      </c>
      <c r="F128" s="190" t="s">
        <v>226</v>
      </c>
      <c r="G128" s="191" t="s">
        <v>227</v>
      </c>
      <c r="H128" s="192">
        <v>1</v>
      </c>
      <c r="I128" s="193"/>
      <c r="J128" s="194">
        <f t="shared" si="0"/>
        <v>0</v>
      </c>
      <c r="K128" s="190" t="s">
        <v>22</v>
      </c>
      <c r="L128" s="60"/>
      <c r="M128" s="195" t="s">
        <v>22</v>
      </c>
      <c r="N128" s="196" t="s">
        <v>43</v>
      </c>
      <c r="O128" s="41"/>
      <c r="P128" s="197">
        <f t="shared" si="1"/>
        <v>0</v>
      </c>
      <c r="Q128" s="197">
        <v>3.0000000000000001E-5</v>
      </c>
      <c r="R128" s="197">
        <f t="shared" si="2"/>
        <v>3.0000000000000001E-5</v>
      </c>
      <c r="S128" s="197">
        <v>0</v>
      </c>
      <c r="T128" s="198">
        <f t="shared" si="3"/>
        <v>0</v>
      </c>
      <c r="AR128" s="23" t="s">
        <v>216</v>
      </c>
      <c r="AT128" s="23" t="s">
        <v>131</v>
      </c>
      <c r="AU128" s="23" t="s">
        <v>86</v>
      </c>
      <c r="AY128" s="23" t="s">
        <v>128</v>
      </c>
      <c r="BE128" s="199">
        <f t="shared" si="4"/>
        <v>0</v>
      </c>
      <c r="BF128" s="199">
        <f t="shared" si="5"/>
        <v>0</v>
      </c>
      <c r="BG128" s="199">
        <f t="shared" si="6"/>
        <v>0</v>
      </c>
      <c r="BH128" s="199">
        <f t="shared" si="7"/>
        <v>0</v>
      </c>
      <c r="BI128" s="199">
        <f t="shared" si="8"/>
        <v>0</v>
      </c>
      <c r="BJ128" s="23" t="s">
        <v>77</v>
      </c>
      <c r="BK128" s="199">
        <f t="shared" si="9"/>
        <v>0</v>
      </c>
      <c r="BL128" s="23" t="s">
        <v>216</v>
      </c>
      <c r="BM128" s="23" t="s">
        <v>228</v>
      </c>
    </row>
    <row r="129" spans="2:65" s="1" customFormat="1" ht="22.5" customHeight="1">
      <c r="B129" s="40"/>
      <c r="C129" s="188" t="s">
        <v>229</v>
      </c>
      <c r="D129" s="188" t="s">
        <v>131</v>
      </c>
      <c r="E129" s="189" t="s">
        <v>230</v>
      </c>
      <c r="F129" s="190" t="s">
        <v>231</v>
      </c>
      <c r="G129" s="191" t="s">
        <v>134</v>
      </c>
      <c r="H129" s="192">
        <v>1</v>
      </c>
      <c r="I129" s="193"/>
      <c r="J129" s="194">
        <f t="shared" si="0"/>
        <v>0</v>
      </c>
      <c r="K129" s="190" t="s">
        <v>143</v>
      </c>
      <c r="L129" s="60"/>
      <c r="M129" s="195" t="s">
        <v>22</v>
      </c>
      <c r="N129" s="196" t="s">
        <v>43</v>
      </c>
      <c r="O129" s="41"/>
      <c r="P129" s="197">
        <f t="shared" si="1"/>
        <v>0</v>
      </c>
      <c r="Q129" s="197">
        <v>0</v>
      </c>
      <c r="R129" s="197">
        <f t="shared" si="2"/>
        <v>0</v>
      </c>
      <c r="S129" s="197">
        <v>5.3999999999999999E-2</v>
      </c>
      <c r="T129" s="198">
        <f t="shared" si="3"/>
        <v>5.3999999999999999E-2</v>
      </c>
      <c r="AR129" s="23" t="s">
        <v>136</v>
      </c>
      <c r="AT129" s="23" t="s">
        <v>131</v>
      </c>
      <c r="AU129" s="23" t="s">
        <v>86</v>
      </c>
      <c r="AY129" s="23" t="s">
        <v>128</v>
      </c>
      <c r="BE129" s="199">
        <f t="shared" si="4"/>
        <v>0</v>
      </c>
      <c r="BF129" s="199">
        <f t="shared" si="5"/>
        <v>0</v>
      </c>
      <c r="BG129" s="199">
        <f t="shared" si="6"/>
        <v>0</v>
      </c>
      <c r="BH129" s="199">
        <f t="shared" si="7"/>
        <v>0</v>
      </c>
      <c r="BI129" s="199">
        <f t="shared" si="8"/>
        <v>0</v>
      </c>
      <c r="BJ129" s="23" t="s">
        <v>77</v>
      </c>
      <c r="BK129" s="199">
        <f t="shared" si="9"/>
        <v>0</v>
      </c>
      <c r="BL129" s="23" t="s">
        <v>136</v>
      </c>
      <c r="BM129" s="23" t="s">
        <v>232</v>
      </c>
    </row>
    <row r="130" spans="2:65" s="11" customFormat="1" ht="13.5">
      <c r="B130" s="200"/>
      <c r="C130" s="201"/>
      <c r="D130" s="202" t="s">
        <v>138</v>
      </c>
      <c r="E130" s="203" t="s">
        <v>22</v>
      </c>
      <c r="F130" s="204" t="s">
        <v>233</v>
      </c>
      <c r="G130" s="201"/>
      <c r="H130" s="205">
        <v>1</v>
      </c>
      <c r="I130" s="206"/>
      <c r="J130" s="201"/>
      <c r="K130" s="201"/>
      <c r="L130" s="207"/>
      <c r="M130" s="208"/>
      <c r="N130" s="209"/>
      <c r="O130" s="209"/>
      <c r="P130" s="209"/>
      <c r="Q130" s="209"/>
      <c r="R130" s="209"/>
      <c r="S130" s="209"/>
      <c r="T130" s="210"/>
      <c r="AT130" s="211" t="s">
        <v>138</v>
      </c>
      <c r="AU130" s="211" t="s">
        <v>86</v>
      </c>
      <c r="AV130" s="11" t="s">
        <v>86</v>
      </c>
      <c r="AW130" s="11" t="s">
        <v>36</v>
      </c>
      <c r="AX130" s="11" t="s">
        <v>77</v>
      </c>
      <c r="AY130" s="211" t="s">
        <v>128</v>
      </c>
    </row>
    <row r="131" spans="2:65" s="1" customFormat="1" ht="22.5" customHeight="1">
      <c r="B131" s="40"/>
      <c r="C131" s="188" t="s">
        <v>234</v>
      </c>
      <c r="D131" s="188" t="s">
        <v>131</v>
      </c>
      <c r="E131" s="189" t="s">
        <v>235</v>
      </c>
      <c r="F131" s="190" t="s">
        <v>236</v>
      </c>
      <c r="G131" s="191" t="s">
        <v>142</v>
      </c>
      <c r="H131" s="192">
        <v>0.28799999999999998</v>
      </c>
      <c r="I131" s="193"/>
      <c r="J131" s="194">
        <f>ROUND(I131*H131,2)</f>
        <v>0</v>
      </c>
      <c r="K131" s="190" t="s">
        <v>143</v>
      </c>
      <c r="L131" s="60"/>
      <c r="M131" s="195" t="s">
        <v>22</v>
      </c>
      <c r="N131" s="196" t="s">
        <v>43</v>
      </c>
      <c r="O131" s="41"/>
      <c r="P131" s="197">
        <f>O131*H131</f>
        <v>0</v>
      </c>
      <c r="Q131" s="197">
        <v>0</v>
      </c>
      <c r="R131" s="197">
        <f>Q131*H131</f>
        <v>0</v>
      </c>
      <c r="S131" s="197">
        <v>1.8</v>
      </c>
      <c r="T131" s="198">
        <f>S131*H131</f>
        <v>0.51839999999999997</v>
      </c>
      <c r="AR131" s="23" t="s">
        <v>136</v>
      </c>
      <c r="AT131" s="23" t="s">
        <v>131</v>
      </c>
      <c r="AU131" s="23" t="s">
        <v>86</v>
      </c>
      <c r="AY131" s="23" t="s">
        <v>128</v>
      </c>
      <c r="BE131" s="199">
        <f>IF(N131="základní",J131,0)</f>
        <v>0</v>
      </c>
      <c r="BF131" s="199">
        <f>IF(N131="snížená",J131,0)</f>
        <v>0</v>
      </c>
      <c r="BG131" s="199">
        <f>IF(N131="zákl. přenesená",J131,0)</f>
        <v>0</v>
      </c>
      <c r="BH131" s="199">
        <f>IF(N131="sníž. přenesená",J131,0)</f>
        <v>0</v>
      </c>
      <c r="BI131" s="199">
        <f>IF(N131="nulová",J131,0)</f>
        <v>0</v>
      </c>
      <c r="BJ131" s="23" t="s">
        <v>77</v>
      </c>
      <c r="BK131" s="199">
        <f>ROUND(I131*H131,2)</f>
        <v>0</v>
      </c>
      <c r="BL131" s="23" t="s">
        <v>136</v>
      </c>
      <c r="BM131" s="23" t="s">
        <v>237</v>
      </c>
    </row>
    <row r="132" spans="2:65" s="11" customFormat="1" ht="13.5">
      <c r="B132" s="200"/>
      <c r="C132" s="201"/>
      <c r="D132" s="202" t="s">
        <v>138</v>
      </c>
      <c r="E132" s="203" t="s">
        <v>22</v>
      </c>
      <c r="F132" s="204" t="s">
        <v>238</v>
      </c>
      <c r="G132" s="201"/>
      <c r="H132" s="205">
        <v>0.28799999999999998</v>
      </c>
      <c r="I132" s="206"/>
      <c r="J132" s="201"/>
      <c r="K132" s="201"/>
      <c r="L132" s="207"/>
      <c r="M132" s="208"/>
      <c r="N132" s="209"/>
      <c r="O132" s="209"/>
      <c r="P132" s="209"/>
      <c r="Q132" s="209"/>
      <c r="R132" s="209"/>
      <c r="S132" s="209"/>
      <c r="T132" s="210"/>
      <c r="AT132" s="211" t="s">
        <v>138</v>
      </c>
      <c r="AU132" s="211" t="s">
        <v>86</v>
      </c>
      <c r="AV132" s="11" t="s">
        <v>86</v>
      </c>
      <c r="AW132" s="11" t="s">
        <v>36</v>
      </c>
      <c r="AX132" s="11" t="s">
        <v>77</v>
      </c>
      <c r="AY132" s="211" t="s">
        <v>128</v>
      </c>
    </row>
    <row r="133" spans="2:65" s="1" customFormat="1" ht="22.5" customHeight="1">
      <c r="B133" s="40"/>
      <c r="C133" s="188" t="s">
        <v>9</v>
      </c>
      <c r="D133" s="188" t="s">
        <v>131</v>
      </c>
      <c r="E133" s="189" t="s">
        <v>239</v>
      </c>
      <c r="F133" s="190" t="s">
        <v>240</v>
      </c>
      <c r="G133" s="191" t="s">
        <v>134</v>
      </c>
      <c r="H133" s="192">
        <v>3</v>
      </c>
      <c r="I133" s="193"/>
      <c r="J133" s="194">
        <f>ROUND(I133*H133,2)</f>
        <v>0</v>
      </c>
      <c r="K133" s="190" t="s">
        <v>135</v>
      </c>
      <c r="L133" s="60"/>
      <c r="M133" s="195" t="s">
        <v>22</v>
      </c>
      <c r="N133" s="196" t="s">
        <v>43</v>
      </c>
      <c r="O133" s="41"/>
      <c r="P133" s="197">
        <f>O133*H133</f>
        <v>0</v>
      </c>
      <c r="Q133" s="197">
        <v>0</v>
      </c>
      <c r="R133" s="197">
        <f>Q133*H133</f>
        <v>0</v>
      </c>
      <c r="S133" s="197">
        <v>6.2E-2</v>
      </c>
      <c r="T133" s="198">
        <f>S133*H133</f>
        <v>0.186</v>
      </c>
      <c r="AR133" s="23" t="s">
        <v>136</v>
      </c>
      <c r="AT133" s="23" t="s">
        <v>131</v>
      </c>
      <c r="AU133" s="23" t="s">
        <v>86</v>
      </c>
      <c r="AY133" s="23" t="s">
        <v>128</v>
      </c>
      <c r="BE133" s="199">
        <f>IF(N133="základní",J133,0)</f>
        <v>0</v>
      </c>
      <c r="BF133" s="199">
        <f>IF(N133="snížená",J133,0)</f>
        <v>0</v>
      </c>
      <c r="BG133" s="199">
        <f>IF(N133="zákl. přenesená",J133,0)</f>
        <v>0</v>
      </c>
      <c r="BH133" s="199">
        <f>IF(N133="sníž. přenesená",J133,0)</f>
        <v>0</v>
      </c>
      <c r="BI133" s="199">
        <f>IF(N133="nulová",J133,0)</f>
        <v>0</v>
      </c>
      <c r="BJ133" s="23" t="s">
        <v>77</v>
      </c>
      <c r="BK133" s="199">
        <f>ROUND(I133*H133,2)</f>
        <v>0</v>
      </c>
      <c r="BL133" s="23" t="s">
        <v>136</v>
      </c>
      <c r="BM133" s="23" t="s">
        <v>241</v>
      </c>
    </row>
    <row r="134" spans="2:65" s="1" customFormat="1" ht="22.5" customHeight="1">
      <c r="B134" s="40"/>
      <c r="C134" s="188" t="s">
        <v>242</v>
      </c>
      <c r="D134" s="188" t="s">
        <v>131</v>
      </c>
      <c r="E134" s="189" t="s">
        <v>243</v>
      </c>
      <c r="F134" s="190" t="s">
        <v>244</v>
      </c>
      <c r="G134" s="191" t="s">
        <v>201</v>
      </c>
      <c r="H134" s="192">
        <v>3.4</v>
      </c>
      <c r="I134" s="193"/>
      <c r="J134" s="194">
        <f>ROUND(I134*H134,2)</f>
        <v>0</v>
      </c>
      <c r="K134" s="190" t="s">
        <v>143</v>
      </c>
      <c r="L134" s="60"/>
      <c r="M134" s="195" t="s">
        <v>22</v>
      </c>
      <c r="N134" s="196" t="s">
        <v>43</v>
      </c>
      <c r="O134" s="41"/>
      <c r="P134" s="197">
        <f>O134*H134</f>
        <v>0</v>
      </c>
      <c r="Q134" s="197">
        <v>0</v>
      </c>
      <c r="R134" s="197">
        <f>Q134*H134</f>
        <v>0</v>
      </c>
      <c r="S134" s="197">
        <v>5.3999999999999999E-2</v>
      </c>
      <c r="T134" s="198">
        <f>S134*H134</f>
        <v>0.18359999999999999</v>
      </c>
      <c r="AR134" s="23" t="s">
        <v>136</v>
      </c>
      <c r="AT134" s="23" t="s">
        <v>131</v>
      </c>
      <c r="AU134" s="23" t="s">
        <v>86</v>
      </c>
      <c r="AY134" s="23" t="s">
        <v>128</v>
      </c>
      <c r="BE134" s="199">
        <f>IF(N134="základní",J134,0)</f>
        <v>0</v>
      </c>
      <c r="BF134" s="199">
        <f>IF(N134="snížená",J134,0)</f>
        <v>0</v>
      </c>
      <c r="BG134" s="199">
        <f>IF(N134="zákl. přenesená",J134,0)</f>
        <v>0</v>
      </c>
      <c r="BH134" s="199">
        <f>IF(N134="sníž. přenesená",J134,0)</f>
        <v>0</v>
      </c>
      <c r="BI134" s="199">
        <f>IF(N134="nulová",J134,0)</f>
        <v>0</v>
      </c>
      <c r="BJ134" s="23" t="s">
        <v>77</v>
      </c>
      <c r="BK134" s="199">
        <f>ROUND(I134*H134,2)</f>
        <v>0</v>
      </c>
      <c r="BL134" s="23" t="s">
        <v>136</v>
      </c>
      <c r="BM134" s="23" t="s">
        <v>245</v>
      </c>
    </row>
    <row r="135" spans="2:65" s="11" customFormat="1" ht="13.5">
      <c r="B135" s="200"/>
      <c r="C135" s="201"/>
      <c r="D135" s="202" t="s">
        <v>138</v>
      </c>
      <c r="E135" s="203" t="s">
        <v>22</v>
      </c>
      <c r="F135" s="204" t="s">
        <v>246</v>
      </c>
      <c r="G135" s="201"/>
      <c r="H135" s="205">
        <v>3.4</v>
      </c>
      <c r="I135" s="206"/>
      <c r="J135" s="201"/>
      <c r="K135" s="201"/>
      <c r="L135" s="207"/>
      <c r="M135" s="208"/>
      <c r="N135" s="209"/>
      <c r="O135" s="209"/>
      <c r="P135" s="209"/>
      <c r="Q135" s="209"/>
      <c r="R135" s="209"/>
      <c r="S135" s="209"/>
      <c r="T135" s="210"/>
      <c r="AT135" s="211" t="s">
        <v>138</v>
      </c>
      <c r="AU135" s="211" t="s">
        <v>86</v>
      </c>
      <c r="AV135" s="11" t="s">
        <v>86</v>
      </c>
      <c r="AW135" s="11" t="s">
        <v>36</v>
      </c>
      <c r="AX135" s="11" t="s">
        <v>77</v>
      </c>
      <c r="AY135" s="211" t="s">
        <v>128</v>
      </c>
    </row>
    <row r="136" spans="2:65" s="1" customFormat="1" ht="22.5" customHeight="1">
      <c r="B136" s="40"/>
      <c r="C136" s="188" t="s">
        <v>247</v>
      </c>
      <c r="D136" s="188" t="s">
        <v>131</v>
      </c>
      <c r="E136" s="189" t="s">
        <v>248</v>
      </c>
      <c r="F136" s="190" t="s">
        <v>249</v>
      </c>
      <c r="G136" s="191" t="s">
        <v>201</v>
      </c>
      <c r="H136" s="192">
        <v>3.75</v>
      </c>
      <c r="I136" s="193"/>
      <c r="J136" s="194">
        <f>ROUND(I136*H136,2)</f>
        <v>0</v>
      </c>
      <c r="K136" s="190" t="s">
        <v>143</v>
      </c>
      <c r="L136" s="60"/>
      <c r="M136" s="195" t="s">
        <v>22</v>
      </c>
      <c r="N136" s="196" t="s">
        <v>43</v>
      </c>
      <c r="O136" s="41"/>
      <c r="P136" s="197">
        <f>O136*H136</f>
        <v>0</v>
      </c>
      <c r="Q136" s="197">
        <v>0</v>
      </c>
      <c r="R136" s="197">
        <f>Q136*H136</f>
        <v>0</v>
      </c>
      <c r="S136" s="197">
        <v>4.5999999999999999E-2</v>
      </c>
      <c r="T136" s="198">
        <f>S136*H136</f>
        <v>0.17249999999999999</v>
      </c>
      <c r="AR136" s="23" t="s">
        <v>136</v>
      </c>
      <c r="AT136" s="23" t="s">
        <v>131</v>
      </c>
      <c r="AU136" s="23" t="s">
        <v>86</v>
      </c>
      <c r="AY136" s="23" t="s">
        <v>128</v>
      </c>
      <c r="BE136" s="199">
        <f>IF(N136="základní",J136,0)</f>
        <v>0</v>
      </c>
      <c r="BF136" s="199">
        <f>IF(N136="snížená",J136,0)</f>
        <v>0</v>
      </c>
      <c r="BG136" s="199">
        <f>IF(N136="zákl. přenesená",J136,0)</f>
        <v>0</v>
      </c>
      <c r="BH136" s="199">
        <f>IF(N136="sníž. přenesená",J136,0)</f>
        <v>0</v>
      </c>
      <c r="BI136" s="199">
        <f>IF(N136="nulová",J136,0)</f>
        <v>0</v>
      </c>
      <c r="BJ136" s="23" t="s">
        <v>77</v>
      </c>
      <c r="BK136" s="199">
        <f>ROUND(I136*H136,2)</f>
        <v>0</v>
      </c>
      <c r="BL136" s="23" t="s">
        <v>136</v>
      </c>
      <c r="BM136" s="23" t="s">
        <v>250</v>
      </c>
    </row>
    <row r="137" spans="2:65" s="11" customFormat="1" ht="13.5">
      <c r="B137" s="200"/>
      <c r="C137" s="201"/>
      <c r="D137" s="202" t="s">
        <v>138</v>
      </c>
      <c r="E137" s="203" t="s">
        <v>22</v>
      </c>
      <c r="F137" s="204" t="s">
        <v>251</v>
      </c>
      <c r="G137" s="201"/>
      <c r="H137" s="205">
        <v>3.75</v>
      </c>
      <c r="I137" s="206"/>
      <c r="J137" s="201"/>
      <c r="K137" s="201"/>
      <c r="L137" s="207"/>
      <c r="M137" s="208"/>
      <c r="N137" s="209"/>
      <c r="O137" s="209"/>
      <c r="P137" s="209"/>
      <c r="Q137" s="209"/>
      <c r="R137" s="209"/>
      <c r="S137" s="209"/>
      <c r="T137" s="210"/>
      <c r="AT137" s="211" t="s">
        <v>138</v>
      </c>
      <c r="AU137" s="211" t="s">
        <v>86</v>
      </c>
      <c r="AV137" s="11" t="s">
        <v>86</v>
      </c>
      <c r="AW137" s="11" t="s">
        <v>36</v>
      </c>
      <c r="AX137" s="11" t="s">
        <v>77</v>
      </c>
      <c r="AY137" s="211" t="s">
        <v>128</v>
      </c>
    </row>
    <row r="138" spans="2:65" s="1" customFormat="1" ht="31.5" customHeight="1">
      <c r="B138" s="40"/>
      <c r="C138" s="188" t="s">
        <v>252</v>
      </c>
      <c r="D138" s="188" t="s">
        <v>131</v>
      </c>
      <c r="E138" s="189" t="s">
        <v>253</v>
      </c>
      <c r="F138" s="190" t="s">
        <v>254</v>
      </c>
      <c r="G138" s="191" t="s">
        <v>157</v>
      </c>
      <c r="H138" s="192">
        <v>3.21</v>
      </c>
      <c r="I138" s="193"/>
      <c r="J138" s="194">
        <f>ROUND(I138*H138,2)</f>
        <v>0</v>
      </c>
      <c r="K138" s="190" t="s">
        <v>22</v>
      </c>
      <c r="L138" s="60"/>
      <c r="M138" s="195" t="s">
        <v>22</v>
      </c>
      <c r="N138" s="196" t="s">
        <v>43</v>
      </c>
      <c r="O138" s="41"/>
      <c r="P138" s="197">
        <f>O138*H138</f>
        <v>0</v>
      </c>
      <c r="Q138" s="197">
        <v>0</v>
      </c>
      <c r="R138" s="197">
        <f>Q138*H138</f>
        <v>0</v>
      </c>
      <c r="S138" s="197">
        <v>0.05</v>
      </c>
      <c r="T138" s="198">
        <f>S138*H138</f>
        <v>0.1605</v>
      </c>
      <c r="AR138" s="23" t="s">
        <v>136</v>
      </c>
      <c r="AT138" s="23" t="s">
        <v>131</v>
      </c>
      <c r="AU138" s="23" t="s">
        <v>86</v>
      </c>
      <c r="AY138" s="23" t="s">
        <v>128</v>
      </c>
      <c r="BE138" s="199">
        <f>IF(N138="základní",J138,0)</f>
        <v>0</v>
      </c>
      <c r="BF138" s="199">
        <f>IF(N138="snížená",J138,0)</f>
        <v>0</v>
      </c>
      <c r="BG138" s="199">
        <f>IF(N138="zákl. přenesená",J138,0)</f>
        <v>0</v>
      </c>
      <c r="BH138" s="199">
        <f>IF(N138="sníž. přenesená",J138,0)</f>
        <v>0</v>
      </c>
      <c r="BI138" s="199">
        <f>IF(N138="nulová",J138,0)</f>
        <v>0</v>
      </c>
      <c r="BJ138" s="23" t="s">
        <v>77</v>
      </c>
      <c r="BK138" s="199">
        <f>ROUND(I138*H138,2)</f>
        <v>0</v>
      </c>
      <c r="BL138" s="23" t="s">
        <v>136</v>
      </c>
      <c r="BM138" s="23" t="s">
        <v>255</v>
      </c>
    </row>
    <row r="139" spans="2:65" s="11" customFormat="1" ht="13.5">
      <c r="B139" s="200"/>
      <c r="C139" s="201"/>
      <c r="D139" s="202" t="s">
        <v>138</v>
      </c>
      <c r="E139" s="203" t="s">
        <v>22</v>
      </c>
      <c r="F139" s="204" t="s">
        <v>256</v>
      </c>
      <c r="G139" s="201"/>
      <c r="H139" s="205">
        <v>3.21</v>
      </c>
      <c r="I139" s="206"/>
      <c r="J139" s="201"/>
      <c r="K139" s="201"/>
      <c r="L139" s="207"/>
      <c r="M139" s="208"/>
      <c r="N139" s="209"/>
      <c r="O139" s="209"/>
      <c r="P139" s="209"/>
      <c r="Q139" s="209"/>
      <c r="R139" s="209"/>
      <c r="S139" s="209"/>
      <c r="T139" s="210"/>
      <c r="AT139" s="211" t="s">
        <v>138</v>
      </c>
      <c r="AU139" s="211" t="s">
        <v>86</v>
      </c>
      <c r="AV139" s="11" t="s">
        <v>86</v>
      </c>
      <c r="AW139" s="11" t="s">
        <v>36</v>
      </c>
      <c r="AX139" s="11" t="s">
        <v>77</v>
      </c>
      <c r="AY139" s="211" t="s">
        <v>128</v>
      </c>
    </row>
    <row r="140" spans="2:65" s="1" customFormat="1" ht="22.5" customHeight="1">
      <c r="B140" s="40"/>
      <c r="C140" s="188" t="s">
        <v>257</v>
      </c>
      <c r="D140" s="188" t="s">
        <v>131</v>
      </c>
      <c r="E140" s="189" t="s">
        <v>258</v>
      </c>
      <c r="F140" s="190" t="s">
        <v>259</v>
      </c>
      <c r="G140" s="191" t="s">
        <v>157</v>
      </c>
      <c r="H140" s="192">
        <v>23.66</v>
      </c>
      <c r="I140" s="193"/>
      <c r="J140" s="194">
        <f>ROUND(I140*H140,2)</f>
        <v>0</v>
      </c>
      <c r="K140" s="190" t="s">
        <v>135</v>
      </c>
      <c r="L140" s="60"/>
      <c r="M140" s="195" t="s">
        <v>22</v>
      </c>
      <c r="N140" s="196" t="s">
        <v>43</v>
      </c>
      <c r="O140" s="41"/>
      <c r="P140" s="197">
        <f>O140*H140</f>
        <v>0</v>
      </c>
      <c r="Q140" s="197">
        <v>0</v>
      </c>
      <c r="R140" s="197">
        <f>Q140*H140</f>
        <v>0</v>
      </c>
      <c r="S140" s="197">
        <v>4.5999999999999999E-2</v>
      </c>
      <c r="T140" s="198">
        <f>S140*H140</f>
        <v>1.08836</v>
      </c>
      <c r="AR140" s="23" t="s">
        <v>136</v>
      </c>
      <c r="AT140" s="23" t="s">
        <v>131</v>
      </c>
      <c r="AU140" s="23" t="s">
        <v>86</v>
      </c>
      <c r="AY140" s="23" t="s">
        <v>128</v>
      </c>
      <c r="BE140" s="199">
        <f>IF(N140="základní",J140,0)</f>
        <v>0</v>
      </c>
      <c r="BF140" s="199">
        <f>IF(N140="snížená",J140,0)</f>
        <v>0</v>
      </c>
      <c r="BG140" s="199">
        <f>IF(N140="zákl. přenesená",J140,0)</f>
        <v>0</v>
      </c>
      <c r="BH140" s="199">
        <f>IF(N140="sníž. přenesená",J140,0)</f>
        <v>0</v>
      </c>
      <c r="BI140" s="199">
        <f>IF(N140="nulová",J140,0)</f>
        <v>0</v>
      </c>
      <c r="BJ140" s="23" t="s">
        <v>77</v>
      </c>
      <c r="BK140" s="199">
        <f>ROUND(I140*H140,2)</f>
        <v>0</v>
      </c>
      <c r="BL140" s="23" t="s">
        <v>136</v>
      </c>
      <c r="BM140" s="23" t="s">
        <v>260</v>
      </c>
    </row>
    <row r="141" spans="2:65" s="11" customFormat="1" ht="13.5">
      <c r="B141" s="200"/>
      <c r="C141" s="201"/>
      <c r="D141" s="212" t="s">
        <v>138</v>
      </c>
      <c r="E141" s="213" t="s">
        <v>22</v>
      </c>
      <c r="F141" s="214" t="s">
        <v>159</v>
      </c>
      <c r="G141" s="201"/>
      <c r="H141" s="215">
        <v>23.66</v>
      </c>
      <c r="I141" s="206"/>
      <c r="J141" s="201"/>
      <c r="K141" s="201"/>
      <c r="L141" s="207"/>
      <c r="M141" s="208"/>
      <c r="N141" s="209"/>
      <c r="O141" s="209"/>
      <c r="P141" s="209"/>
      <c r="Q141" s="209"/>
      <c r="R141" s="209"/>
      <c r="S141" s="209"/>
      <c r="T141" s="210"/>
      <c r="AT141" s="211" t="s">
        <v>138</v>
      </c>
      <c r="AU141" s="211" t="s">
        <v>86</v>
      </c>
      <c r="AV141" s="11" t="s">
        <v>86</v>
      </c>
      <c r="AW141" s="11" t="s">
        <v>36</v>
      </c>
      <c r="AX141" s="11" t="s">
        <v>72</v>
      </c>
      <c r="AY141" s="211" t="s">
        <v>128</v>
      </c>
    </row>
    <row r="142" spans="2:65" s="13" customFormat="1" ht="13.5">
      <c r="B142" s="227"/>
      <c r="C142" s="228"/>
      <c r="D142" s="202" t="s">
        <v>138</v>
      </c>
      <c r="E142" s="229" t="s">
        <v>87</v>
      </c>
      <c r="F142" s="230" t="s">
        <v>170</v>
      </c>
      <c r="G142" s="228"/>
      <c r="H142" s="231">
        <v>23.66</v>
      </c>
      <c r="I142" s="232"/>
      <c r="J142" s="228"/>
      <c r="K142" s="228"/>
      <c r="L142" s="233"/>
      <c r="M142" s="234"/>
      <c r="N142" s="235"/>
      <c r="O142" s="235"/>
      <c r="P142" s="235"/>
      <c r="Q142" s="235"/>
      <c r="R142" s="235"/>
      <c r="S142" s="235"/>
      <c r="T142" s="236"/>
      <c r="AT142" s="237" t="s">
        <v>138</v>
      </c>
      <c r="AU142" s="237" t="s">
        <v>86</v>
      </c>
      <c r="AV142" s="13" t="s">
        <v>129</v>
      </c>
      <c r="AW142" s="13" t="s">
        <v>36</v>
      </c>
      <c r="AX142" s="13" t="s">
        <v>77</v>
      </c>
      <c r="AY142" s="237" t="s">
        <v>128</v>
      </c>
    </row>
    <row r="143" spans="2:65" s="1" customFormat="1" ht="31.5" customHeight="1">
      <c r="B143" s="40"/>
      <c r="C143" s="188" t="s">
        <v>261</v>
      </c>
      <c r="D143" s="188" t="s">
        <v>131</v>
      </c>
      <c r="E143" s="189" t="s">
        <v>262</v>
      </c>
      <c r="F143" s="190" t="s">
        <v>263</v>
      </c>
      <c r="G143" s="191" t="s">
        <v>207</v>
      </c>
      <c r="H143" s="192">
        <v>2</v>
      </c>
      <c r="I143" s="193"/>
      <c r="J143" s="194">
        <f>ROUND(I143*H143,2)</f>
        <v>0</v>
      </c>
      <c r="K143" s="190" t="s">
        <v>22</v>
      </c>
      <c r="L143" s="60"/>
      <c r="M143" s="195" t="s">
        <v>22</v>
      </c>
      <c r="N143" s="196" t="s">
        <v>43</v>
      </c>
      <c r="O143" s="41"/>
      <c r="P143" s="197">
        <f>O143*H143</f>
        <v>0</v>
      </c>
      <c r="Q143" s="197">
        <v>0</v>
      </c>
      <c r="R143" s="197">
        <f>Q143*H143</f>
        <v>0</v>
      </c>
      <c r="S143" s="197">
        <v>0</v>
      </c>
      <c r="T143" s="198">
        <f>S143*H143</f>
        <v>0</v>
      </c>
      <c r="AR143" s="23" t="s">
        <v>136</v>
      </c>
      <c r="AT143" s="23" t="s">
        <v>131</v>
      </c>
      <c r="AU143" s="23" t="s">
        <v>86</v>
      </c>
      <c r="AY143" s="23" t="s">
        <v>128</v>
      </c>
      <c r="BE143" s="199">
        <f>IF(N143="základní",J143,0)</f>
        <v>0</v>
      </c>
      <c r="BF143" s="199">
        <f>IF(N143="snížená",J143,0)</f>
        <v>0</v>
      </c>
      <c r="BG143" s="199">
        <f>IF(N143="zákl. přenesená",J143,0)</f>
        <v>0</v>
      </c>
      <c r="BH143" s="199">
        <f>IF(N143="sníž. přenesená",J143,0)</f>
        <v>0</v>
      </c>
      <c r="BI143" s="199">
        <f>IF(N143="nulová",J143,0)</f>
        <v>0</v>
      </c>
      <c r="BJ143" s="23" t="s">
        <v>77</v>
      </c>
      <c r="BK143" s="199">
        <f>ROUND(I143*H143,2)</f>
        <v>0</v>
      </c>
      <c r="BL143" s="23" t="s">
        <v>136</v>
      </c>
      <c r="BM143" s="23" t="s">
        <v>264</v>
      </c>
    </row>
    <row r="144" spans="2:65" s="11" customFormat="1" ht="13.5">
      <c r="B144" s="200"/>
      <c r="C144" s="201"/>
      <c r="D144" s="212" t="s">
        <v>138</v>
      </c>
      <c r="E144" s="213" t="s">
        <v>22</v>
      </c>
      <c r="F144" s="214" t="s">
        <v>265</v>
      </c>
      <c r="G144" s="201"/>
      <c r="H144" s="215">
        <v>2</v>
      </c>
      <c r="I144" s="206"/>
      <c r="J144" s="201"/>
      <c r="K144" s="201"/>
      <c r="L144" s="207"/>
      <c r="M144" s="208"/>
      <c r="N144" s="209"/>
      <c r="O144" s="209"/>
      <c r="P144" s="209"/>
      <c r="Q144" s="209"/>
      <c r="R144" s="209"/>
      <c r="S144" s="209"/>
      <c r="T144" s="210"/>
      <c r="AT144" s="211" t="s">
        <v>138</v>
      </c>
      <c r="AU144" s="211" t="s">
        <v>86</v>
      </c>
      <c r="AV144" s="11" t="s">
        <v>86</v>
      </c>
      <c r="AW144" s="11" t="s">
        <v>36</v>
      </c>
      <c r="AX144" s="11" t="s">
        <v>77</v>
      </c>
      <c r="AY144" s="211" t="s">
        <v>128</v>
      </c>
    </row>
    <row r="145" spans="2:65" s="10" customFormat="1" ht="29.85" customHeight="1">
      <c r="B145" s="171"/>
      <c r="C145" s="172"/>
      <c r="D145" s="185" t="s">
        <v>71</v>
      </c>
      <c r="E145" s="186" t="s">
        <v>266</v>
      </c>
      <c r="F145" s="186" t="s">
        <v>267</v>
      </c>
      <c r="G145" s="172"/>
      <c r="H145" s="172"/>
      <c r="I145" s="175"/>
      <c r="J145" s="187">
        <f>BK145</f>
        <v>0</v>
      </c>
      <c r="K145" s="172"/>
      <c r="L145" s="177"/>
      <c r="M145" s="178"/>
      <c r="N145" s="179"/>
      <c r="O145" s="179"/>
      <c r="P145" s="180">
        <f>SUM(P146:P149)</f>
        <v>0</v>
      </c>
      <c r="Q145" s="179"/>
      <c r="R145" s="180">
        <f>SUM(R146:R149)</f>
        <v>0</v>
      </c>
      <c r="S145" s="179"/>
      <c r="T145" s="181">
        <f>SUM(T146:T149)</f>
        <v>0</v>
      </c>
      <c r="AR145" s="182" t="s">
        <v>77</v>
      </c>
      <c r="AT145" s="183" t="s">
        <v>71</v>
      </c>
      <c r="AU145" s="183" t="s">
        <v>77</v>
      </c>
      <c r="AY145" s="182" t="s">
        <v>128</v>
      </c>
      <c r="BK145" s="184">
        <f>SUM(BK146:BK149)</f>
        <v>0</v>
      </c>
    </row>
    <row r="146" spans="2:65" s="1" customFormat="1" ht="22.5" customHeight="1">
      <c r="B146" s="40"/>
      <c r="C146" s="188" t="s">
        <v>268</v>
      </c>
      <c r="D146" s="188" t="s">
        <v>131</v>
      </c>
      <c r="E146" s="189" t="s">
        <v>269</v>
      </c>
      <c r="F146" s="190" t="s">
        <v>270</v>
      </c>
      <c r="G146" s="191" t="s">
        <v>148</v>
      </c>
      <c r="H146" s="192">
        <v>2.5920000000000001</v>
      </c>
      <c r="I146" s="193"/>
      <c r="J146" s="194">
        <f>ROUND(I146*H146,2)</f>
        <v>0</v>
      </c>
      <c r="K146" s="190" t="s">
        <v>143</v>
      </c>
      <c r="L146" s="60"/>
      <c r="M146" s="195" t="s">
        <v>22</v>
      </c>
      <c r="N146" s="196" t="s">
        <v>43</v>
      </c>
      <c r="O146" s="41"/>
      <c r="P146" s="197">
        <f>O146*H146</f>
        <v>0</v>
      </c>
      <c r="Q146" s="197">
        <v>0</v>
      </c>
      <c r="R146" s="197">
        <f>Q146*H146</f>
        <v>0</v>
      </c>
      <c r="S146" s="197">
        <v>0</v>
      </c>
      <c r="T146" s="198">
        <f>S146*H146</f>
        <v>0</v>
      </c>
      <c r="AR146" s="23" t="s">
        <v>136</v>
      </c>
      <c r="AT146" s="23" t="s">
        <v>131</v>
      </c>
      <c r="AU146" s="23" t="s">
        <v>86</v>
      </c>
      <c r="AY146" s="23" t="s">
        <v>128</v>
      </c>
      <c r="BE146" s="199">
        <f>IF(N146="základní",J146,0)</f>
        <v>0</v>
      </c>
      <c r="BF146" s="199">
        <f>IF(N146="snížená",J146,0)</f>
        <v>0</v>
      </c>
      <c r="BG146" s="199">
        <f>IF(N146="zákl. přenesená",J146,0)</f>
        <v>0</v>
      </c>
      <c r="BH146" s="199">
        <f>IF(N146="sníž. přenesená",J146,0)</f>
        <v>0</v>
      </c>
      <c r="BI146" s="199">
        <f>IF(N146="nulová",J146,0)</f>
        <v>0</v>
      </c>
      <c r="BJ146" s="23" t="s">
        <v>77</v>
      </c>
      <c r="BK146" s="199">
        <f>ROUND(I146*H146,2)</f>
        <v>0</v>
      </c>
      <c r="BL146" s="23" t="s">
        <v>136</v>
      </c>
      <c r="BM146" s="23" t="s">
        <v>271</v>
      </c>
    </row>
    <row r="147" spans="2:65" s="1" customFormat="1" ht="31.5" customHeight="1">
      <c r="B147" s="40"/>
      <c r="C147" s="188" t="s">
        <v>272</v>
      </c>
      <c r="D147" s="188" t="s">
        <v>131</v>
      </c>
      <c r="E147" s="189" t="s">
        <v>273</v>
      </c>
      <c r="F147" s="190" t="s">
        <v>274</v>
      </c>
      <c r="G147" s="191" t="s">
        <v>148</v>
      </c>
      <c r="H147" s="192">
        <v>2.5920000000000001</v>
      </c>
      <c r="I147" s="193"/>
      <c r="J147" s="194">
        <f>ROUND(I147*H147,2)</f>
        <v>0</v>
      </c>
      <c r="K147" s="190" t="s">
        <v>143</v>
      </c>
      <c r="L147" s="60"/>
      <c r="M147" s="195" t="s">
        <v>22</v>
      </c>
      <c r="N147" s="196" t="s">
        <v>43</v>
      </c>
      <c r="O147" s="41"/>
      <c r="P147" s="197">
        <f>O147*H147</f>
        <v>0</v>
      </c>
      <c r="Q147" s="197">
        <v>0</v>
      </c>
      <c r="R147" s="197">
        <f>Q147*H147</f>
        <v>0</v>
      </c>
      <c r="S147" s="197">
        <v>0</v>
      </c>
      <c r="T147" s="198">
        <f>S147*H147</f>
        <v>0</v>
      </c>
      <c r="AR147" s="23" t="s">
        <v>136</v>
      </c>
      <c r="AT147" s="23" t="s">
        <v>131</v>
      </c>
      <c r="AU147" s="23" t="s">
        <v>86</v>
      </c>
      <c r="AY147" s="23" t="s">
        <v>128</v>
      </c>
      <c r="BE147" s="199">
        <f>IF(N147="základní",J147,0)</f>
        <v>0</v>
      </c>
      <c r="BF147" s="199">
        <f>IF(N147="snížená",J147,0)</f>
        <v>0</v>
      </c>
      <c r="BG147" s="199">
        <f>IF(N147="zákl. přenesená",J147,0)</f>
        <v>0</v>
      </c>
      <c r="BH147" s="199">
        <f>IF(N147="sníž. přenesená",J147,0)</f>
        <v>0</v>
      </c>
      <c r="BI147" s="199">
        <f>IF(N147="nulová",J147,0)</f>
        <v>0</v>
      </c>
      <c r="BJ147" s="23" t="s">
        <v>77</v>
      </c>
      <c r="BK147" s="199">
        <f>ROUND(I147*H147,2)</f>
        <v>0</v>
      </c>
      <c r="BL147" s="23" t="s">
        <v>136</v>
      </c>
      <c r="BM147" s="23" t="s">
        <v>275</v>
      </c>
    </row>
    <row r="148" spans="2:65" s="1" customFormat="1" ht="22.5" customHeight="1">
      <c r="B148" s="40"/>
      <c r="C148" s="188" t="s">
        <v>276</v>
      </c>
      <c r="D148" s="188" t="s">
        <v>131</v>
      </c>
      <c r="E148" s="189" t="s">
        <v>277</v>
      </c>
      <c r="F148" s="190" t="s">
        <v>278</v>
      </c>
      <c r="G148" s="191" t="s">
        <v>148</v>
      </c>
      <c r="H148" s="192">
        <v>2.5920000000000001</v>
      </c>
      <c r="I148" s="193"/>
      <c r="J148" s="194">
        <f>ROUND(I148*H148,2)</f>
        <v>0</v>
      </c>
      <c r="K148" s="190" t="s">
        <v>22</v>
      </c>
      <c r="L148" s="60"/>
      <c r="M148" s="195" t="s">
        <v>22</v>
      </c>
      <c r="N148" s="196" t="s">
        <v>43</v>
      </c>
      <c r="O148" s="41"/>
      <c r="P148" s="197">
        <f>O148*H148</f>
        <v>0</v>
      </c>
      <c r="Q148" s="197">
        <v>0</v>
      </c>
      <c r="R148" s="197">
        <f>Q148*H148</f>
        <v>0</v>
      </c>
      <c r="S148" s="197">
        <v>0</v>
      </c>
      <c r="T148" s="198">
        <f>S148*H148</f>
        <v>0</v>
      </c>
      <c r="AR148" s="23" t="s">
        <v>136</v>
      </c>
      <c r="AT148" s="23" t="s">
        <v>131</v>
      </c>
      <c r="AU148" s="23" t="s">
        <v>86</v>
      </c>
      <c r="AY148" s="23" t="s">
        <v>128</v>
      </c>
      <c r="BE148" s="199">
        <f>IF(N148="základní",J148,0)</f>
        <v>0</v>
      </c>
      <c r="BF148" s="199">
        <f>IF(N148="snížená",J148,0)</f>
        <v>0</v>
      </c>
      <c r="BG148" s="199">
        <f>IF(N148="zákl. přenesená",J148,0)</f>
        <v>0</v>
      </c>
      <c r="BH148" s="199">
        <f>IF(N148="sníž. přenesená",J148,0)</f>
        <v>0</v>
      </c>
      <c r="BI148" s="199">
        <f>IF(N148="nulová",J148,0)</f>
        <v>0</v>
      </c>
      <c r="BJ148" s="23" t="s">
        <v>77</v>
      </c>
      <c r="BK148" s="199">
        <f>ROUND(I148*H148,2)</f>
        <v>0</v>
      </c>
      <c r="BL148" s="23" t="s">
        <v>136</v>
      </c>
      <c r="BM148" s="23" t="s">
        <v>279</v>
      </c>
    </row>
    <row r="149" spans="2:65" s="1" customFormat="1" ht="22.5" customHeight="1">
      <c r="B149" s="40"/>
      <c r="C149" s="188" t="s">
        <v>280</v>
      </c>
      <c r="D149" s="188" t="s">
        <v>131</v>
      </c>
      <c r="E149" s="189" t="s">
        <v>281</v>
      </c>
      <c r="F149" s="190" t="s">
        <v>282</v>
      </c>
      <c r="G149" s="191" t="s">
        <v>148</v>
      </c>
      <c r="H149" s="192">
        <v>2.5920000000000001</v>
      </c>
      <c r="I149" s="193"/>
      <c r="J149" s="194">
        <f>ROUND(I149*H149,2)</f>
        <v>0</v>
      </c>
      <c r="K149" s="190" t="s">
        <v>143</v>
      </c>
      <c r="L149" s="60"/>
      <c r="M149" s="195" t="s">
        <v>22</v>
      </c>
      <c r="N149" s="196" t="s">
        <v>43</v>
      </c>
      <c r="O149" s="41"/>
      <c r="P149" s="197">
        <f>O149*H149</f>
        <v>0</v>
      </c>
      <c r="Q149" s="197">
        <v>0</v>
      </c>
      <c r="R149" s="197">
        <f>Q149*H149</f>
        <v>0</v>
      </c>
      <c r="S149" s="197">
        <v>0</v>
      </c>
      <c r="T149" s="198">
        <f>S149*H149</f>
        <v>0</v>
      </c>
      <c r="AR149" s="23" t="s">
        <v>136</v>
      </c>
      <c r="AT149" s="23" t="s">
        <v>131</v>
      </c>
      <c r="AU149" s="23" t="s">
        <v>86</v>
      </c>
      <c r="AY149" s="23" t="s">
        <v>128</v>
      </c>
      <c r="BE149" s="199">
        <f>IF(N149="základní",J149,0)</f>
        <v>0</v>
      </c>
      <c r="BF149" s="199">
        <f>IF(N149="snížená",J149,0)</f>
        <v>0</v>
      </c>
      <c r="BG149" s="199">
        <f>IF(N149="zákl. přenesená",J149,0)</f>
        <v>0</v>
      </c>
      <c r="BH149" s="199">
        <f>IF(N149="sníž. přenesená",J149,0)</f>
        <v>0</v>
      </c>
      <c r="BI149" s="199">
        <f>IF(N149="nulová",J149,0)</f>
        <v>0</v>
      </c>
      <c r="BJ149" s="23" t="s">
        <v>77</v>
      </c>
      <c r="BK149" s="199">
        <f>ROUND(I149*H149,2)</f>
        <v>0</v>
      </c>
      <c r="BL149" s="23" t="s">
        <v>136</v>
      </c>
      <c r="BM149" s="23" t="s">
        <v>283</v>
      </c>
    </row>
    <row r="150" spans="2:65" s="10" customFormat="1" ht="29.85" customHeight="1">
      <c r="B150" s="171"/>
      <c r="C150" s="172"/>
      <c r="D150" s="185" t="s">
        <v>71</v>
      </c>
      <c r="E150" s="186" t="s">
        <v>284</v>
      </c>
      <c r="F150" s="186" t="s">
        <v>285</v>
      </c>
      <c r="G150" s="172"/>
      <c r="H150" s="172"/>
      <c r="I150" s="175"/>
      <c r="J150" s="187">
        <f>BK150</f>
        <v>0</v>
      </c>
      <c r="K150" s="172"/>
      <c r="L150" s="177"/>
      <c r="M150" s="178"/>
      <c r="N150" s="179"/>
      <c r="O150" s="179"/>
      <c r="P150" s="180">
        <f>P151</f>
        <v>0</v>
      </c>
      <c r="Q150" s="179"/>
      <c r="R150" s="180">
        <f>R151</f>
        <v>0</v>
      </c>
      <c r="S150" s="179"/>
      <c r="T150" s="181">
        <f>T151</f>
        <v>0</v>
      </c>
      <c r="AR150" s="182" t="s">
        <v>77</v>
      </c>
      <c r="AT150" s="183" t="s">
        <v>71</v>
      </c>
      <c r="AU150" s="183" t="s">
        <v>77</v>
      </c>
      <c r="AY150" s="182" t="s">
        <v>128</v>
      </c>
      <c r="BK150" s="184">
        <f>BK151</f>
        <v>0</v>
      </c>
    </row>
    <row r="151" spans="2:65" s="1" customFormat="1" ht="22.5" customHeight="1">
      <c r="B151" s="40"/>
      <c r="C151" s="188" t="s">
        <v>286</v>
      </c>
      <c r="D151" s="188" t="s">
        <v>131</v>
      </c>
      <c r="E151" s="189" t="s">
        <v>287</v>
      </c>
      <c r="F151" s="190" t="s">
        <v>288</v>
      </c>
      <c r="G151" s="191" t="s">
        <v>148</v>
      </c>
      <c r="H151" s="192">
        <v>2.1520000000000001</v>
      </c>
      <c r="I151" s="193"/>
      <c r="J151" s="194">
        <f>ROUND(I151*H151,2)</f>
        <v>0</v>
      </c>
      <c r="K151" s="190" t="s">
        <v>143</v>
      </c>
      <c r="L151" s="60"/>
      <c r="M151" s="195" t="s">
        <v>22</v>
      </c>
      <c r="N151" s="196" t="s">
        <v>43</v>
      </c>
      <c r="O151" s="41"/>
      <c r="P151" s="197">
        <f>O151*H151</f>
        <v>0</v>
      </c>
      <c r="Q151" s="197">
        <v>0</v>
      </c>
      <c r="R151" s="197">
        <f>Q151*H151</f>
        <v>0</v>
      </c>
      <c r="S151" s="197">
        <v>0</v>
      </c>
      <c r="T151" s="198">
        <f>S151*H151</f>
        <v>0</v>
      </c>
      <c r="AR151" s="23" t="s">
        <v>136</v>
      </c>
      <c r="AT151" s="23" t="s">
        <v>131</v>
      </c>
      <c r="AU151" s="23" t="s">
        <v>86</v>
      </c>
      <c r="AY151" s="23" t="s">
        <v>128</v>
      </c>
      <c r="BE151" s="199">
        <f>IF(N151="základní",J151,0)</f>
        <v>0</v>
      </c>
      <c r="BF151" s="199">
        <f>IF(N151="snížená",J151,0)</f>
        <v>0</v>
      </c>
      <c r="BG151" s="199">
        <f>IF(N151="zákl. přenesená",J151,0)</f>
        <v>0</v>
      </c>
      <c r="BH151" s="199">
        <f>IF(N151="sníž. přenesená",J151,0)</f>
        <v>0</v>
      </c>
      <c r="BI151" s="199">
        <f>IF(N151="nulová",J151,0)</f>
        <v>0</v>
      </c>
      <c r="BJ151" s="23" t="s">
        <v>77</v>
      </c>
      <c r="BK151" s="199">
        <f>ROUND(I151*H151,2)</f>
        <v>0</v>
      </c>
      <c r="BL151" s="23" t="s">
        <v>136</v>
      </c>
      <c r="BM151" s="23" t="s">
        <v>289</v>
      </c>
    </row>
    <row r="152" spans="2:65" s="10" customFormat="1" ht="37.35" customHeight="1">
      <c r="B152" s="171"/>
      <c r="C152" s="172"/>
      <c r="D152" s="173" t="s">
        <v>71</v>
      </c>
      <c r="E152" s="174" t="s">
        <v>290</v>
      </c>
      <c r="F152" s="174" t="s">
        <v>291</v>
      </c>
      <c r="G152" s="172"/>
      <c r="H152" s="172"/>
      <c r="I152" s="175"/>
      <c r="J152" s="176">
        <f>BK152</f>
        <v>0</v>
      </c>
      <c r="K152" s="172"/>
      <c r="L152" s="177"/>
      <c r="M152" s="178"/>
      <c r="N152" s="179"/>
      <c r="O152" s="179"/>
      <c r="P152" s="180">
        <f>P153+P160+P169+P174+P185+P197+P200</f>
        <v>0</v>
      </c>
      <c r="Q152" s="179"/>
      <c r="R152" s="180">
        <f>R153+R160+R169+R174+R185+R197+R200</f>
        <v>0.24331190000000003</v>
      </c>
      <c r="S152" s="179"/>
      <c r="T152" s="181">
        <f>T153+T160+T169+T174+T185+T197+T200</f>
        <v>0.2283906</v>
      </c>
      <c r="AR152" s="182" t="s">
        <v>86</v>
      </c>
      <c r="AT152" s="183" t="s">
        <v>71</v>
      </c>
      <c r="AU152" s="183" t="s">
        <v>72</v>
      </c>
      <c r="AY152" s="182" t="s">
        <v>128</v>
      </c>
      <c r="BK152" s="184">
        <f>BK153+BK160+BK169+BK174+BK185+BK197+BK200</f>
        <v>0</v>
      </c>
    </row>
    <row r="153" spans="2:65" s="10" customFormat="1" ht="19.899999999999999" customHeight="1">
      <c r="B153" s="171"/>
      <c r="C153" s="172"/>
      <c r="D153" s="185" t="s">
        <v>71</v>
      </c>
      <c r="E153" s="186" t="s">
        <v>292</v>
      </c>
      <c r="F153" s="186" t="s">
        <v>293</v>
      </c>
      <c r="G153" s="172"/>
      <c r="H153" s="172"/>
      <c r="I153" s="175"/>
      <c r="J153" s="187">
        <f>BK153</f>
        <v>0</v>
      </c>
      <c r="K153" s="172"/>
      <c r="L153" s="177"/>
      <c r="M153" s="178"/>
      <c r="N153" s="179"/>
      <c r="O153" s="179"/>
      <c r="P153" s="180">
        <f>SUM(P154:P159)</f>
        <v>0</v>
      </c>
      <c r="Q153" s="179"/>
      <c r="R153" s="180">
        <f>SUM(R154:R159)</f>
        <v>2.0802000000000001E-2</v>
      </c>
      <c r="S153" s="179"/>
      <c r="T153" s="181">
        <f>SUM(T154:T159)</f>
        <v>0</v>
      </c>
      <c r="AR153" s="182" t="s">
        <v>86</v>
      </c>
      <c r="AT153" s="183" t="s">
        <v>71</v>
      </c>
      <c r="AU153" s="183" t="s">
        <v>77</v>
      </c>
      <c r="AY153" s="182" t="s">
        <v>128</v>
      </c>
      <c r="BK153" s="184">
        <f>SUM(BK154:BK159)</f>
        <v>0</v>
      </c>
    </row>
    <row r="154" spans="2:65" s="1" customFormat="1" ht="22.5" customHeight="1">
      <c r="B154" s="40"/>
      <c r="C154" s="188" t="s">
        <v>294</v>
      </c>
      <c r="D154" s="188" t="s">
        <v>131</v>
      </c>
      <c r="E154" s="189" t="s">
        <v>295</v>
      </c>
      <c r="F154" s="190" t="s">
        <v>296</v>
      </c>
      <c r="G154" s="191" t="s">
        <v>157</v>
      </c>
      <c r="H154" s="192">
        <v>3.24</v>
      </c>
      <c r="I154" s="193"/>
      <c r="J154" s="194">
        <f>ROUND(I154*H154,2)</f>
        <v>0</v>
      </c>
      <c r="K154" s="190" t="s">
        <v>143</v>
      </c>
      <c r="L154" s="60"/>
      <c r="M154" s="195" t="s">
        <v>22</v>
      </c>
      <c r="N154" s="196" t="s">
        <v>43</v>
      </c>
      <c r="O154" s="41"/>
      <c r="P154" s="197">
        <f>O154*H154</f>
        <v>0</v>
      </c>
      <c r="Q154" s="197">
        <v>2.9999999999999997E-4</v>
      </c>
      <c r="R154" s="197">
        <f>Q154*H154</f>
        <v>9.7199999999999999E-4</v>
      </c>
      <c r="S154" s="197">
        <v>0</v>
      </c>
      <c r="T154" s="198">
        <f>S154*H154</f>
        <v>0</v>
      </c>
      <c r="AR154" s="23" t="s">
        <v>216</v>
      </c>
      <c r="AT154" s="23" t="s">
        <v>131</v>
      </c>
      <c r="AU154" s="23" t="s">
        <v>86</v>
      </c>
      <c r="AY154" s="23" t="s">
        <v>128</v>
      </c>
      <c r="BE154" s="199">
        <f>IF(N154="základní",J154,0)</f>
        <v>0</v>
      </c>
      <c r="BF154" s="199">
        <f>IF(N154="snížená",J154,0)</f>
        <v>0</v>
      </c>
      <c r="BG154" s="199">
        <f>IF(N154="zákl. přenesená",J154,0)</f>
        <v>0</v>
      </c>
      <c r="BH154" s="199">
        <f>IF(N154="sníž. přenesená",J154,0)</f>
        <v>0</v>
      </c>
      <c r="BI154" s="199">
        <f>IF(N154="nulová",J154,0)</f>
        <v>0</v>
      </c>
      <c r="BJ154" s="23" t="s">
        <v>77</v>
      </c>
      <c r="BK154" s="199">
        <f>ROUND(I154*H154,2)</f>
        <v>0</v>
      </c>
      <c r="BL154" s="23" t="s">
        <v>216</v>
      </c>
      <c r="BM154" s="23" t="s">
        <v>297</v>
      </c>
    </row>
    <row r="155" spans="2:65" s="11" customFormat="1" ht="13.5">
      <c r="B155" s="200"/>
      <c r="C155" s="201"/>
      <c r="D155" s="202" t="s">
        <v>138</v>
      </c>
      <c r="E155" s="203" t="s">
        <v>22</v>
      </c>
      <c r="F155" s="204" t="s">
        <v>298</v>
      </c>
      <c r="G155" s="201"/>
      <c r="H155" s="205">
        <v>3.24</v>
      </c>
      <c r="I155" s="206"/>
      <c r="J155" s="201"/>
      <c r="K155" s="201"/>
      <c r="L155" s="207"/>
      <c r="M155" s="208"/>
      <c r="N155" s="209"/>
      <c r="O155" s="209"/>
      <c r="P155" s="209"/>
      <c r="Q155" s="209"/>
      <c r="R155" s="209"/>
      <c r="S155" s="209"/>
      <c r="T155" s="210"/>
      <c r="AT155" s="211" t="s">
        <v>138</v>
      </c>
      <c r="AU155" s="211" t="s">
        <v>86</v>
      </c>
      <c r="AV155" s="11" t="s">
        <v>86</v>
      </c>
      <c r="AW155" s="11" t="s">
        <v>36</v>
      </c>
      <c r="AX155" s="11" t="s">
        <v>77</v>
      </c>
      <c r="AY155" s="211" t="s">
        <v>128</v>
      </c>
    </row>
    <row r="156" spans="2:65" s="1" customFormat="1" ht="22.5" customHeight="1">
      <c r="B156" s="40"/>
      <c r="C156" s="238" t="s">
        <v>299</v>
      </c>
      <c r="D156" s="238" t="s">
        <v>300</v>
      </c>
      <c r="E156" s="239" t="s">
        <v>301</v>
      </c>
      <c r="F156" s="240" t="s">
        <v>302</v>
      </c>
      <c r="G156" s="241" t="s">
        <v>157</v>
      </c>
      <c r="H156" s="242">
        <v>3.3050000000000002</v>
      </c>
      <c r="I156" s="243"/>
      <c r="J156" s="244">
        <f>ROUND(I156*H156,2)</f>
        <v>0</v>
      </c>
      <c r="K156" s="240" t="s">
        <v>143</v>
      </c>
      <c r="L156" s="245"/>
      <c r="M156" s="246" t="s">
        <v>22</v>
      </c>
      <c r="N156" s="247" t="s">
        <v>43</v>
      </c>
      <c r="O156" s="41"/>
      <c r="P156" s="197">
        <f>O156*H156</f>
        <v>0</v>
      </c>
      <c r="Q156" s="197">
        <v>6.0000000000000001E-3</v>
      </c>
      <c r="R156" s="197">
        <f>Q156*H156</f>
        <v>1.983E-2</v>
      </c>
      <c r="S156" s="197">
        <v>0</v>
      </c>
      <c r="T156" s="198">
        <f>S156*H156</f>
        <v>0</v>
      </c>
      <c r="AR156" s="23" t="s">
        <v>294</v>
      </c>
      <c r="AT156" s="23" t="s">
        <v>300</v>
      </c>
      <c r="AU156" s="23" t="s">
        <v>86</v>
      </c>
      <c r="AY156" s="23" t="s">
        <v>128</v>
      </c>
      <c r="BE156" s="199">
        <f>IF(N156="základní",J156,0)</f>
        <v>0</v>
      </c>
      <c r="BF156" s="199">
        <f>IF(N156="snížená",J156,0)</f>
        <v>0</v>
      </c>
      <c r="BG156" s="199">
        <f>IF(N156="zákl. přenesená",J156,0)</f>
        <v>0</v>
      </c>
      <c r="BH156" s="199">
        <f>IF(N156="sníž. přenesená",J156,0)</f>
        <v>0</v>
      </c>
      <c r="BI156" s="199">
        <f>IF(N156="nulová",J156,0)</f>
        <v>0</v>
      </c>
      <c r="BJ156" s="23" t="s">
        <v>77</v>
      </c>
      <c r="BK156" s="199">
        <f>ROUND(I156*H156,2)</f>
        <v>0</v>
      </c>
      <c r="BL156" s="23" t="s">
        <v>216</v>
      </c>
      <c r="BM156" s="23" t="s">
        <v>303</v>
      </c>
    </row>
    <row r="157" spans="2:65" s="11" customFormat="1" ht="13.5">
      <c r="B157" s="200"/>
      <c r="C157" s="201"/>
      <c r="D157" s="202" t="s">
        <v>138</v>
      </c>
      <c r="E157" s="201"/>
      <c r="F157" s="204" t="s">
        <v>304</v>
      </c>
      <c r="G157" s="201"/>
      <c r="H157" s="205">
        <v>3.3050000000000002</v>
      </c>
      <c r="I157" s="206"/>
      <c r="J157" s="201"/>
      <c r="K157" s="201"/>
      <c r="L157" s="207"/>
      <c r="M157" s="208"/>
      <c r="N157" s="209"/>
      <c r="O157" s="209"/>
      <c r="P157" s="209"/>
      <c r="Q157" s="209"/>
      <c r="R157" s="209"/>
      <c r="S157" s="209"/>
      <c r="T157" s="210"/>
      <c r="AT157" s="211" t="s">
        <v>138</v>
      </c>
      <c r="AU157" s="211" t="s">
        <v>86</v>
      </c>
      <c r="AV157" s="11" t="s">
        <v>86</v>
      </c>
      <c r="AW157" s="11" t="s">
        <v>6</v>
      </c>
      <c r="AX157" s="11" t="s">
        <v>77</v>
      </c>
      <c r="AY157" s="211" t="s">
        <v>128</v>
      </c>
    </row>
    <row r="158" spans="2:65" s="1" customFormat="1" ht="22.5" customHeight="1">
      <c r="B158" s="40"/>
      <c r="C158" s="188" t="s">
        <v>305</v>
      </c>
      <c r="D158" s="188" t="s">
        <v>131</v>
      </c>
      <c r="E158" s="189" t="s">
        <v>306</v>
      </c>
      <c r="F158" s="190" t="s">
        <v>307</v>
      </c>
      <c r="G158" s="191" t="s">
        <v>148</v>
      </c>
      <c r="H158" s="192">
        <v>2.1000000000000001E-2</v>
      </c>
      <c r="I158" s="193"/>
      <c r="J158" s="194">
        <f>ROUND(I158*H158,2)</f>
        <v>0</v>
      </c>
      <c r="K158" s="190" t="s">
        <v>143</v>
      </c>
      <c r="L158" s="60"/>
      <c r="M158" s="195" t="s">
        <v>22</v>
      </c>
      <c r="N158" s="196" t="s">
        <v>43</v>
      </c>
      <c r="O158" s="41"/>
      <c r="P158" s="197">
        <f>O158*H158</f>
        <v>0</v>
      </c>
      <c r="Q158" s="197">
        <v>0</v>
      </c>
      <c r="R158" s="197">
        <f>Q158*H158</f>
        <v>0</v>
      </c>
      <c r="S158" s="197">
        <v>0</v>
      </c>
      <c r="T158" s="198">
        <f>S158*H158</f>
        <v>0</v>
      </c>
      <c r="AR158" s="23" t="s">
        <v>216</v>
      </c>
      <c r="AT158" s="23" t="s">
        <v>131</v>
      </c>
      <c r="AU158" s="23" t="s">
        <v>86</v>
      </c>
      <c r="AY158" s="23" t="s">
        <v>128</v>
      </c>
      <c r="BE158" s="199">
        <f>IF(N158="základní",J158,0)</f>
        <v>0</v>
      </c>
      <c r="BF158" s="199">
        <f>IF(N158="snížená",J158,0)</f>
        <v>0</v>
      </c>
      <c r="BG158" s="199">
        <f>IF(N158="zákl. přenesená",J158,0)</f>
        <v>0</v>
      </c>
      <c r="BH158" s="199">
        <f>IF(N158="sníž. přenesená",J158,0)</f>
        <v>0</v>
      </c>
      <c r="BI158" s="199">
        <f>IF(N158="nulová",J158,0)</f>
        <v>0</v>
      </c>
      <c r="BJ158" s="23" t="s">
        <v>77</v>
      </c>
      <c r="BK158" s="199">
        <f>ROUND(I158*H158,2)</f>
        <v>0</v>
      </c>
      <c r="BL158" s="23" t="s">
        <v>216</v>
      </c>
      <c r="BM158" s="23" t="s">
        <v>308</v>
      </c>
    </row>
    <row r="159" spans="2:65" s="1" customFormat="1" ht="22.5" customHeight="1">
      <c r="B159" s="40"/>
      <c r="C159" s="188" t="s">
        <v>309</v>
      </c>
      <c r="D159" s="188" t="s">
        <v>131</v>
      </c>
      <c r="E159" s="189" t="s">
        <v>310</v>
      </c>
      <c r="F159" s="190" t="s">
        <v>311</v>
      </c>
      <c r="G159" s="191" t="s">
        <v>148</v>
      </c>
      <c r="H159" s="192">
        <v>2.1000000000000001E-2</v>
      </c>
      <c r="I159" s="193"/>
      <c r="J159" s="194">
        <f>ROUND(I159*H159,2)</f>
        <v>0</v>
      </c>
      <c r="K159" s="190" t="s">
        <v>143</v>
      </c>
      <c r="L159" s="60"/>
      <c r="M159" s="195" t="s">
        <v>22</v>
      </c>
      <c r="N159" s="196" t="s">
        <v>43</v>
      </c>
      <c r="O159" s="41"/>
      <c r="P159" s="197">
        <f>O159*H159</f>
        <v>0</v>
      </c>
      <c r="Q159" s="197">
        <v>0</v>
      </c>
      <c r="R159" s="197">
        <f>Q159*H159</f>
        <v>0</v>
      </c>
      <c r="S159" s="197">
        <v>0</v>
      </c>
      <c r="T159" s="198">
        <f>S159*H159</f>
        <v>0</v>
      </c>
      <c r="AR159" s="23" t="s">
        <v>216</v>
      </c>
      <c r="AT159" s="23" t="s">
        <v>131</v>
      </c>
      <c r="AU159" s="23" t="s">
        <v>86</v>
      </c>
      <c r="AY159" s="23" t="s">
        <v>128</v>
      </c>
      <c r="BE159" s="199">
        <f>IF(N159="základní",J159,0)</f>
        <v>0</v>
      </c>
      <c r="BF159" s="199">
        <f>IF(N159="snížená",J159,0)</f>
        <v>0</v>
      </c>
      <c r="BG159" s="199">
        <f>IF(N159="zákl. přenesená",J159,0)</f>
        <v>0</v>
      </c>
      <c r="BH159" s="199">
        <f>IF(N159="sníž. přenesená",J159,0)</f>
        <v>0</v>
      </c>
      <c r="BI159" s="199">
        <f>IF(N159="nulová",J159,0)</f>
        <v>0</v>
      </c>
      <c r="BJ159" s="23" t="s">
        <v>77</v>
      </c>
      <c r="BK159" s="199">
        <f>ROUND(I159*H159,2)</f>
        <v>0</v>
      </c>
      <c r="BL159" s="23" t="s">
        <v>216</v>
      </c>
      <c r="BM159" s="23" t="s">
        <v>312</v>
      </c>
    </row>
    <row r="160" spans="2:65" s="10" customFormat="1" ht="29.85" customHeight="1">
      <c r="B160" s="171"/>
      <c r="C160" s="172"/>
      <c r="D160" s="185" t="s">
        <v>71</v>
      </c>
      <c r="E160" s="186" t="s">
        <v>313</v>
      </c>
      <c r="F160" s="186" t="s">
        <v>314</v>
      </c>
      <c r="G160" s="172"/>
      <c r="H160" s="172"/>
      <c r="I160" s="175"/>
      <c r="J160" s="187">
        <f>BK160</f>
        <v>0</v>
      </c>
      <c r="K160" s="172"/>
      <c r="L160" s="177"/>
      <c r="M160" s="178"/>
      <c r="N160" s="179"/>
      <c r="O160" s="179"/>
      <c r="P160" s="180">
        <f>SUM(P161:P168)</f>
        <v>0</v>
      </c>
      <c r="Q160" s="179"/>
      <c r="R160" s="180">
        <f>SUM(R161:R168)</f>
        <v>5.5339200000000005E-2</v>
      </c>
      <c r="S160" s="179"/>
      <c r="T160" s="181">
        <f>SUM(T161:T168)</f>
        <v>0</v>
      </c>
      <c r="AR160" s="182" t="s">
        <v>86</v>
      </c>
      <c r="AT160" s="183" t="s">
        <v>71</v>
      </c>
      <c r="AU160" s="183" t="s">
        <v>77</v>
      </c>
      <c r="AY160" s="182" t="s">
        <v>128</v>
      </c>
      <c r="BK160" s="184">
        <f>SUM(BK161:BK168)</f>
        <v>0</v>
      </c>
    </row>
    <row r="161" spans="2:65" s="1" customFormat="1" ht="22.5" customHeight="1">
      <c r="B161" s="40"/>
      <c r="C161" s="188" t="s">
        <v>315</v>
      </c>
      <c r="D161" s="188" t="s">
        <v>131</v>
      </c>
      <c r="E161" s="189" t="s">
        <v>316</v>
      </c>
      <c r="F161" s="190" t="s">
        <v>317</v>
      </c>
      <c r="G161" s="191" t="s">
        <v>157</v>
      </c>
      <c r="H161" s="192">
        <v>3.24</v>
      </c>
      <c r="I161" s="193"/>
      <c r="J161" s="194">
        <f>ROUND(I161*H161,2)</f>
        <v>0</v>
      </c>
      <c r="K161" s="190" t="s">
        <v>143</v>
      </c>
      <c r="L161" s="60"/>
      <c r="M161" s="195" t="s">
        <v>22</v>
      </c>
      <c r="N161" s="196" t="s">
        <v>43</v>
      </c>
      <c r="O161" s="41"/>
      <c r="P161" s="197">
        <f>O161*H161</f>
        <v>0</v>
      </c>
      <c r="Q161" s="197">
        <v>1.694E-2</v>
      </c>
      <c r="R161" s="197">
        <f>Q161*H161</f>
        <v>5.4885600000000007E-2</v>
      </c>
      <c r="S161" s="197">
        <v>0</v>
      </c>
      <c r="T161" s="198">
        <f>S161*H161</f>
        <v>0</v>
      </c>
      <c r="AR161" s="23" t="s">
        <v>216</v>
      </c>
      <c r="AT161" s="23" t="s">
        <v>131</v>
      </c>
      <c r="AU161" s="23" t="s">
        <v>86</v>
      </c>
      <c r="AY161" s="23" t="s">
        <v>128</v>
      </c>
      <c r="BE161" s="199">
        <f>IF(N161="základní",J161,0)</f>
        <v>0</v>
      </c>
      <c r="BF161" s="199">
        <f>IF(N161="snížená",J161,0)</f>
        <v>0</v>
      </c>
      <c r="BG161" s="199">
        <f>IF(N161="zákl. přenesená",J161,0)</f>
        <v>0</v>
      </c>
      <c r="BH161" s="199">
        <f>IF(N161="sníž. přenesená",J161,0)</f>
        <v>0</v>
      </c>
      <c r="BI161" s="199">
        <f>IF(N161="nulová",J161,0)</f>
        <v>0</v>
      </c>
      <c r="BJ161" s="23" t="s">
        <v>77</v>
      </c>
      <c r="BK161" s="199">
        <f>ROUND(I161*H161,2)</f>
        <v>0</v>
      </c>
      <c r="BL161" s="23" t="s">
        <v>216</v>
      </c>
      <c r="BM161" s="23" t="s">
        <v>318</v>
      </c>
    </row>
    <row r="162" spans="2:65" s="11" customFormat="1" ht="13.5">
      <c r="B162" s="200"/>
      <c r="C162" s="201"/>
      <c r="D162" s="202" t="s">
        <v>138</v>
      </c>
      <c r="E162" s="203" t="s">
        <v>22</v>
      </c>
      <c r="F162" s="204" t="s">
        <v>298</v>
      </c>
      <c r="G162" s="201"/>
      <c r="H162" s="205">
        <v>3.24</v>
      </c>
      <c r="I162" s="206"/>
      <c r="J162" s="201"/>
      <c r="K162" s="201"/>
      <c r="L162" s="207"/>
      <c r="M162" s="208"/>
      <c r="N162" s="209"/>
      <c r="O162" s="209"/>
      <c r="P162" s="209"/>
      <c r="Q162" s="209"/>
      <c r="R162" s="209"/>
      <c r="S162" s="209"/>
      <c r="T162" s="210"/>
      <c r="AT162" s="211" t="s">
        <v>138</v>
      </c>
      <c r="AU162" s="211" t="s">
        <v>86</v>
      </c>
      <c r="AV162" s="11" t="s">
        <v>86</v>
      </c>
      <c r="AW162" s="11" t="s">
        <v>36</v>
      </c>
      <c r="AX162" s="11" t="s">
        <v>77</v>
      </c>
      <c r="AY162" s="211" t="s">
        <v>128</v>
      </c>
    </row>
    <row r="163" spans="2:65" s="1" customFormat="1" ht="22.5" customHeight="1">
      <c r="B163" s="40"/>
      <c r="C163" s="188" t="s">
        <v>319</v>
      </c>
      <c r="D163" s="188" t="s">
        <v>131</v>
      </c>
      <c r="E163" s="189" t="s">
        <v>320</v>
      </c>
      <c r="F163" s="190" t="s">
        <v>321</v>
      </c>
      <c r="G163" s="191" t="s">
        <v>157</v>
      </c>
      <c r="H163" s="192">
        <v>3.24</v>
      </c>
      <c r="I163" s="193"/>
      <c r="J163" s="194">
        <f t="shared" ref="J163:J168" si="10">ROUND(I163*H163,2)</f>
        <v>0</v>
      </c>
      <c r="K163" s="190" t="s">
        <v>143</v>
      </c>
      <c r="L163" s="60"/>
      <c r="M163" s="195" t="s">
        <v>22</v>
      </c>
      <c r="N163" s="196" t="s">
        <v>43</v>
      </c>
      <c r="O163" s="41"/>
      <c r="P163" s="197">
        <f t="shared" ref="P163:P168" si="11">O163*H163</f>
        <v>0</v>
      </c>
      <c r="Q163" s="197">
        <v>1E-4</v>
      </c>
      <c r="R163" s="197">
        <f t="shared" ref="R163:R168" si="12">Q163*H163</f>
        <v>3.2400000000000001E-4</v>
      </c>
      <c r="S163" s="197">
        <v>0</v>
      </c>
      <c r="T163" s="198">
        <f t="shared" ref="T163:T168" si="13">S163*H163</f>
        <v>0</v>
      </c>
      <c r="AR163" s="23" t="s">
        <v>216</v>
      </c>
      <c r="AT163" s="23" t="s">
        <v>131</v>
      </c>
      <c r="AU163" s="23" t="s">
        <v>86</v>
      </c>
      <c r="AY163" s="23" t="s">
        <v>128</v>
      </c>
      <c r="BE163" s="199">
        <f t="shared" ref="BE163:BE168" si="14">IF(N163="základní",J163,0)</f>
        <v>0</v>
      </c>
      <c r="BF163" s="199">
        <f t="shared" ref="BF163:BF168" si="15">IF(N163="snížená",J163,0)</f>
        <v>0</v>
      </c>
      <c r="BG163" s="199">
        <f t="shared" ref="BG163:BG168" si="16">IF(N163="zákl. přenesená",J163,0)</f>
        <v>0</v>
      </c>
      <c r="BH163" s="199">
        <f t="shared" ref="BH163:BH168" si="17">IF(N163="sníž. přenesená",J163,0)</f>
        <v>0</v>
      </c>
      <c r="BI163" s="199">
        <f t="shared" ref="BI163:BI168" si="18">IF(N163="nulová",J163,0)</f>
        <v>0</v>
      </c>
      <c r="BJ163" s="23" t="s">
        <v>77</v>
      </c>
      <c r="BK163" s="199">
        <f t="shared" ref="BK163:BK168" si="19">ROUND(I163*H163,2)</f>
        <v>0</v>
      </c>
      <c r="BL163" s="23" t="s">
        <v>216</v>
      </c>
      <c r="BM163" s="23" t="s">
        <v>322</v>
      </c>
    </row>
    <row r="164" spans="2:65" s="1" customFormat="1" ht="22.5" customHeight="1">
      <c r="B164" s="40"/>
      <c r="C164" s="188" t="s">
        <v>323</v>
      </c>
      <c r="D164" s="188" t="s">
        <v>131</v>
      </c>
      <c r="E164" s="189" t="s">
        <v>324</v>
      </c>
      <c r="F164" s="190" t="s">
        <v>325</v>
      </c>
      <c r="G164" s="191" t="s">
        <v>157</v>
      </c>
      <c r="H164" s="192">
        <v>3.24</v>
      </c>
      <c r="I164" s="193"/>
      <c r="J164" s="194">
        <f t="shared" si="10"/>
        <v>0</v>
      </c>
      <c r="K164" s="190" t="s">
        <v>22</v>
      </c>
      <c r="L164" s="60"/>
      <c r="M164" s="195" t="s">
        <v>22</v>
      </c>
      <c r="N164" s="196" t="s">
        <v>43</v>
      </c>
      <c r="O164" s="41"/>
      <c r="P164" s="197">
        <f t="shared" si="11"/>
        <v>0</v>
      </c>
      <c r="Q164" s="197">
        <v>0</v>
      </c>
      <c r="R164" s="197">
        <f t="shared" si="12"/>
        <v>0</v>
      </c>
      <c r="S164" s="197">
        <v>0</v>
      </c>
      <c r="T164" s="198">
        <f t="shared" si="13"/>
        <v>0</v>
      </c>
      <c r="AR164" s="23" t="s">
        <v>216</v>
      </c>
      <c r="AT164" s="23" t="s">
        <v>131</v>
      </c>
      <c r="AU164" s="23" t="s">
        <v>86</v>
      </c>
      <c r="AY164" s="23" t="s">
        <v>128</v>
      </c>
      <c r="BE164" s="199">
        <f t="shared" si="14"/>
        <v>0</v>
      </c>
      <c r="BF164" s="199">
        <f t="shared" si="15"/>
        <v>0</v>
      </c>
      <c r="BG164" s="199">
        <f t="shared" si="16"/>
        <v>0</v>
      </c>
      <c r="BH164" s="199">
        <f t="shared" si="17"/>
        <v>0</v>
      </c>
      <c r="BI164" s="199">
        <f t="shared" si="18"/>
        <v>0</v>
      </c>
      <c r="BJ164" s="23" t="s">
        <v>77</v>
      </c>
      <c r="BK164" s="199">
        <f t="shared" si="19"/>
        <v>0</v>
      </c>
      <c r="BL164" s="23" t="s">
        <v>216</v>
      </c>
      <c r="BM164" s="23" t="s">
        <v>326</v>
      </c>
    </row>
    <row r="165" spans="2:65" s="1" customFormat="1" ht="22.5" customHeight="1">
      <c r="B165" s="40"/>
      <c r="C165" s="188" t="s">
        <v>327</v>
      </c>
      <c r="D165" s="188" t="s">
        <v>131</v>
      </c>
      <c r="E165" s="189" t="s">
        <v>328</v>
      </c>
      <c r="F165" s="190" t="s">
        <v>329</v>
      </c>
      <c r="G165" s="191" t="s">
        <v>157</v>
      </c>
      <c r="H165" s="192">
        <v>3.24</v>
      </c>
      <c r="I165" s="193"/>
      <c r="J165" s="194">
        <f t="shared" si="10"/>
        <v>0</v>
      </c>
      <c r="K165" s="190" t="s">
        <v>135</v>
      </c>
      <c r="L165" s="60"/>
      <c r="M165" s="195" t="s">
        <v>22</v>
      </c>
      <c r="N165" s="196" t="s">
        <v>43</v>
      </c>
      <c r="O165" s="41"/>
      <c r="P165" s="197">
        <f t="shared" si="11"/>
        <v>0</v>
      </c>
      <c r="Q165" s="197">
        <v>0</v>
      </c>
      <c r="R165" s="197">
        <f t="shared" si="12"/>
        <v>0</v>
      </c>
      <c r="S165" s="197">
        <v>0</v>
      </c>
      <c r="T165" s="198">
        <f t="shared" si="13"/>
        <v>0</v>
      </c>
      <c r="AR165" s="23" t="s">
        <v>216</v>
      </c>
      <c r="AT165" s="23" t="s">
        <v>131</v>
      </c>
      <c r="AU165" s="23" t="s">
        <v>86</v>
      </c>
      <c r="AY165" s="23" t="s">
        <v>128</v>
      </c>
      <c r="BE165" s="199">
        <f t="shared" si="14"/>
        <v>0</v>
      </c>
      <c r="BF165" s="199">
        <f t="shared" si="15"/>
        <v>0</v>
      </c>
      <c r="BG165" s="199">
        <f t="shared" si="16"/>
        <v>0</v>
      </c>
      <c r="BH165" s="199">
        <f t="shared" si="17"/>
        <v>0</v>
      </c>
      <c r="BI165" s="199">
        <f t="shared" si="18"/>
        <v>0</v>
      </c>
      <c r="BJ165" s="23" t="s">
        <v>77</v>
      </c>
      <c r="BK165" s="199">
        <f t="shared" si="19"/>
        <v>0</v>
      </c>
      <c r="BL165" s="23" t="s">
        <v>216</v>
      </c>
      <c r="BM165" s="23" t="s">
        <v>330</v>
      </c>
    </row>
    <row r="166" spans="2:65" s="1" customFormat="1" ht="22.5" customHeight="1">
      <c r="B166" s="40"/>
      <c r="C166" s="188" t="s">
        <v>331</v>
      </c>
      <c r="D166" s="188" t="s">
        <v>131</v>
      </c>
      <c r="E166" s="189" t="s">
        <v>332</v>
      </c>
      <c r="F166" s="190" t="s">
        <v>333</v>
      </c>
      <c r="G166" s="191" t="s">
        <v>157</v>
      </c>
      <c r="H166" s="192">
        <v>3.24</v>
      </c>
      <c r="I166" s="193"/>
      <c r="J166" s="194">
        <f t="shared" si="10"/>
        <v>0</v>
      </c>
      <c r="K166" s="190" t="s">
        <v>135</v>
      </c>
      <c r="L166" s="60"/>
      <c r="M166" s="195" t="s">
        <v>22</v>
      </c>
      <c r="N166" s="196" t="s">
        <v>43</v>
      </c>
      <c r="O166" s="41"/>
      <c r="P166" s="197">
        <f t="shared" si="11"/>
        <v>0</v>
      </c>
      <c r="Q166" s="197">
        <v>4.0000000000000003E-5</v>
      </c>
      <c r="R166" s="197">
        <f t="shared" si="12"/>
        <v>1.2960000000000001E-4</v>
      </c>
      <c r="S166" s="197">
        <v>0</v>
      </c>
      <c r="T166" s="198">
        <f t="shared" si="13"/>
        <v>0</v>
      </c>
      <c r="AR166" s="23" t="s">
        <v>216</v>
      </c>
      <c r="AT166" s="23" t="s">
        <v>131</v>
      </c>
      <c r="AU166" s="23" t="s">
        <v>86</v>
      </c>
      <c r="AY166" s="23" t="s">
        <v>128</v>
      </c>
      <c r="BE166" s="199">
        <f t="shared" si="14"/>
        <v>0</v>
      </c>
      <c r="BF166" s="199">
        <f t="shared" si="15"/>
        <v>0</v>
      </c>
      <c r="BG166" s="199">
        <f t="shared" si="16"/>
        <v>0</v>
      </c>
      <c r="BH166" s="199">
        <f t="shared" si="17"/>
        <v>0</v>
      </c>
      <c r="BI166" s="199">
        <f t="shared" si="18"/>
        <v>0</v>
      </c>
      <c r="BJ166" s="23" t="s">
        <v>77</v>
      </c>
      <c r="BK166" s="199">
        <f t="shared" si="19"/>
        <v>0</v>
      </c>
      <c r="BL166" s="23" t="s">
        <v>216</v>
      </c>
      <c r="BM166" s="23" t="s">
        <v>334</v>
      </c>
    </row>
    <row r="167" spans="2:65" s="1" customFormat="1" ht="22.5" customHeight="1">
      <c r="B167" s="40"/>
      <c r="C167" s="188" t="s">
        <v>335</v>
      </c>
      <c r="D167" s="188" t="s">
        <v>131</v>
      </c>
      <c r="E167" s="189" t="s">
        <v>336</v>
      </c>
      <c r="F167" s="190" t="s">
        <v>337</v>
      </c>
      <c r="G167" s="191" t="s">
        <v>148</v>
      </c>
      <c r="H167" s="192">
        <v>5.5E-2</v>
      </c>
      <c r="I167" s="193"/>
      <c r="J167" s="194">
        <f t="shared" si="10"/>
        <v>0</v>
      </c>
      <c r="K167" s="190" t="s">
        <v>143</v>
      </c>
      <c r="L167" s="60"/>
      <c r="M167" s="195" t="s">
        <v>22</v>
      </c>
      <c r="N167" s="196" t="s">
        <v>43</v>
      </c>
      <c r="O167" s="41"/>
      <c r="P167" s="197">
        <f t="shared" si="11"/>
        <v>0</v>
      </c>
      <c r="Q167" s="197">
        <v>0</v>
      </c>
      <c r="R167" s="197">
        <f t="shared" si="12"/>
        <v>0</v>
      </c>
      <c r="S167" s="197">
        <v>0</v>
      </c>
      <c r="T167" s="198">
        <f t="shared" si="13"/>
        <v>0</v>
      </c>
      <c r="AR167" s="23" t="s">
        <v>216</v>
      </c>
      <c r="AT167" s="23" t="s">
        <v>131</v>
      </c>
      <c r="AU167" s="23" t="s">
        <v>86</v>
      </c>
      <c r="AY167" s="23" t="s">
        <v>128</v>
      </c>
      <c r="BE167" s="199">
        <f t="shared" si="14"/>
        <v>0</v>
      </c>
      <c r="BF167" s="199">
        <f t="shared" si="15"/>
        <v>0</v>
      </c>
      <c r="BG167" s="199">
        <f t="shared" si="16"/>
        <v>0</v>
      </c>
      <c r="BH167" s="199">
        <f t="shared" si="17"/>
        <v>0</v>
      </c>
      <c r="BI167" s="199">
        <f t="shared" si="18"/>
        <v>0</v>
      </c>
      <c r="BJ167" s="23" t="s">
        <v>77</v>
      </c>
      <c r="BK167" s="199">
        <f t="shared" si="19"/>
        <v>0</v>
      </c>
      <c r="BL167" s="23" t="s">
        <v>216</v>
      </c>
      <c r="BM167" s="23" t="s">
        <v>338</v>
      </c>
    </row>
    <row r="168" spans="2:65" s="1" customFormat="1" ht="31.5" customHeight="1">
      <c r="B168" s="40"/>
      <c r="C168" s="188" t="s">
        <v>339</v>
      </c>
      <c r="D168" s="188" t="s">
        <v>131</v>
      </c>
      <c r="E168" s="189" t="s">
        <v>340</v>
      </c>
      <c r="F168" s="190" t="s">
        <v>341</v>
      </c>
      <c r="G168" s="191" t="s">
        <v>148</v>
      </c>
      <c r="H168" s="192">
        <v>5.5E-2</v>
      </c>
      <c r="I168" s="193"/>
      <c r="J168" s="194">
        <f t="shared" si="10"/>
        <v>0</v>
      </c>
      <c r="K168" s="190" t="s">
        <v>143</v>
      </c>
      <c r="L168" s="60"/>
      <c r="M168" s="195" t="s">
        <v>22</v>
      </c>
      <c r="N168" s="196" t="s">
        <v>43</v>
      </c>
      <c r="O168" s="41"/>
      <c r="P168" s="197">
        <f t="shared" si="11"/>
        <v>0</v>
      </c>
      <c r="Q168" s="197">
        <v>0</v>
      </c>
      <c r="R168" s="197">
        <f t="shared" si="12"/>
        <v>0</v>
      </c>
      <c r="S168" s="197">
        <v>0</v>
      </c>
      <c r="T168" s="198">
        <f t="shared" si="13"/>
        <v>0</v>
      </c>
      <c r="AR168" s="23" t="s">
        <v>216</v>
      </c>
      <c r="AT168" s="23" t="s">
        <v>131</v>
      </c>
      <c r="AU168" s="23" t="s">
        <v>86</v>
      </c>
      <c r="AY168" s="23" t="s">
        <v>128</v>
      </c>
      <c r="BE168" s="199">
        <f t="shared" si="14"/>
        <v>0</v>
      </c>
      <c r="BF168" s="199">
        <f t="shared" si="15"/>
        <v>0</v>
      </c>
      <c r="BG168" s="199">
        <f t="shared" si="16"/>
        <v>0</v>
      </c>
      <c r="BH168" s="199">
        <f t="shared" si="17"/>
        <v>0</v>
      </c>
      <c r="BI168" s="199">
        <f t="shared" si="18"/>
        <v>0</v>
      </c>
      <c r="BJ168" s="23" t="s">
        <v>77</v>
      </c>
      <c r="BK168" s="199">
        <f t="shared" si="19"/>
        <v>0</v>
      </c>
      <c r="BL168" s="23" t="s">
        <v>216</v>
      </c>
      <c r="BM168" s="23" t="s">
        <v>342</v>
      </c>
    </row>
    <row r="169" spans="2:65" s="10" customFormat="1" ht="29.85" customHeight="1">
      <c r="B169" s="171"/>
      <c r="C169" s="172"/>
      <c r="D169" s="185" t="s">
        <v>71</v>
      </c>
      <c r="E169" s="186" t="s">
        <v>343</v>
      </c>
      <c r="F169" s="186" t="s">
        <v>344</v>
      </c>
      <c r="G169" s="172"/>
      <c r="H169" s="172"/>
      <c r="I169" s="175"/>
      <c r="J169" s="187">
        <f>BK169</f>
        <v>0</v>
      </c>
      <c r="K169" s="172"/>
      <c r="L169" s="177"/>
      <c r="M169" s="178"/>
      <c r="N169" s="179"/>
      <c r="O169" s="179"/>
      <c r="P169" s="180">
        <f>SUM(P170:P173)</f>
        <v>0</v>
      </c>
      <c r="Q169" s="179"/>
      <c r="R169" s="180">
        <f>SUM(R170:R173)</f>
        <v>0</v>
      </c>
      <c r="S169" s="179"/>
      <c r="T169" s="181">
        <f>SUM(T170:T173)</f>
        <v>0</v>
      </c>
      <c r="AR169" s="182" t="s">
        <v>86</v>
      </c>
      <c r="AT169" s="183" t="s">
        <v>71</v>
      </c>
      <c r="AU169" s="183" t="s">
        <v>77</v>
      </c>
      <c r="AY169" s="182" t="s">
        <v>128</v>
      </c>
      <c r="BK169" s="184">
        <f>SUM(BK170:BK173)</f>
        <v>0</v>
      </c>
    </row>
    <row r="170" spans="2:65" s="1" customFormat="1" ht="22.5" customHeight="1">
      <c r="B170" s="40"/>
      <c r="C170" s="188" t="s">
        <v>345</v>
      </c>
      <c r="D170" s="188" t="s">
        <v>131</v>
      </c>
      <c r="E170" s="189" t="s">
        <v>346</v>
      </c>
      <c r="F170" s="190" t="s">
        <v>347</v>
      </c>
      <c r="G170" s="191" t="s">
        <v>134</v>
      </c>
      <c r="H170" s="192">
        <v>1</v>
      </c>
      <c r="I170" s="193"/>
      <c r="J170" s="194">
        <f>ROUND(I170*H170,2)</f>
        <v>0</v>
      </c>
      <c r="K170" s="190" t="s">
        <v>22</v>
      </c>
      <c r="L170" s="60"/>
      <c r="M170" s="195" t="s">
        <v>22</v>
      </c>
      <c r="N170" s="196" t="s">
        <v>43</v>
      </c>
      <c r="O170" s="41"/>
      <c r="P170" s="197">
        <f>O170*H170</f>
        <v>0</v>
      </c>
      <c r="Q170" s="197">
        <v>0</v>
      </c>
      <c r="R170" s="197">
        <f>Q170*H170</f>
        <v>0</v>
      </c>
      <c r="S170" s="197">
        <v>0</v>
      </c>
      <c r="T170" s="198">
        <f>S170*H170</f>
        <v>0</v>
      </c>
      <c r="AR170" s="23" t="s">
        <v>216</v>
      </c>
      <c r="AT170" s="23" t="s">
        <v>131</v>
      </c>
      <c r="AU170" s="23" t="s">
        <v>86</v>
      </c>
      <c r="AY170" s="23" t="s">
        <v>128</v>
      </c>
      <c r="BE170" s="199">
        <f>IF(N170="základní",J170,0)</f>
        <v>0</v>
      </c>
      <c r="BF170" s="199">
        <f>IF(N170="snížená",J170,0)</f>
        <v>0</v>
      </c>
      <c r="BG170" s="199">
        <f>IF(N170="zákl. přenesená",J170,0)</f>
        <v>0</v>
      </c>
      <c r="BH170" s="199">
        <f>IF(N170="sníž. přenesená",J170,0)</f>
        <v>0</v>
      </c>
      <c r="BI170" s="199">
        <f>IF(N170="nulová",J170,0)</f>
        <v>0</v>
      </c>
      <c r="BJ170" s="23" t="s">
        <v>77</v>
      </c>
      <c r="BK170" s="199">
        <f>ROUND(I170*H170,2)</f>
        <v>0</v>
      </c>
      <c r="BL170" s="23" t="s">
        <v>216</v>
      </c>
      <c r="BM170" s="23" t="s">
        <v>348</v>
      </c>
    </row>
    <row r="171" spans="2:65" s="1" customFormat="1" ht="22.5" customHeight="1">
      <c r="B171" s="40"/>
      <c r="C171" s="188" t="s">
        <v>349</v>
      </c>
      <c r="D171" s="188" t="s">
        <v>131</v>
      </c>
      <c r="E171" s="189" t="s">
        <v>350</v>
      </c>
      <c r="F171" s="190" t="s">
        <v>351</v>
      </c>
      <c r="G171" s="191" t="s">
        <v>134</v>
      </c>
      <c r="H171" s="192">
        <v>6</v>
      </c>
      <c r="I171" s="193"/>
      <c r="J171" s="194">
        <f>ROUND(I171*H171,2)</f>
        <v>0</v>
      </c>
      <c r="K171" s="190" t="s">
        <v>22</v>
      </c>
      <c r="L171" s="60"/>
      <c r="M171" s="195" t="s">
        <v>22</v>
      </c>
      <c r="N171" s="196" t="s">
        <v>43</v>
      </c>
      <c r="O171" s="41"/>
      <c r="P171" s="197">
        <f>O171*H171</f>
        <v>0</v>
      </c>
      <c r="Q171" s="197">
        <v>0</v>
      </c>
      <c r="R171" s="197">
        <f>Q171*H171</f>
        <v>0</v>
      </c>
      <c r="S171" s="197">
        <v>0</v>
      </c>
      <c r="T171" s="198">
        <f>S171*H171</f>
        <v>0</v>
      </c>
      <c r="AR171" s="23" t="s">
        <v>216</v>
      </c>
      <c r="AT171" s="23" t="s">
        <v>131</v>
      </c>
      <c r="AU171" s="23" t="s">
        <v>86</v>
      </c>
      <c r="AY171" s="23" t="s">
        <v>128</v>
      </c>
      <c r="BE171" s="199">
        <f>IF(N171="základní",J171,0)</f>
        <v>0</v>
      </c>
      <c r="BF171" s="199">
        <f>IF(N171="snížená",J171,0)</f>
        <v>0</v>
      </c>
      <c r="BG171" s="199">
        <f>IF(N171="zákl. přenesená",J171,0)</f>
        <v>0</v>
      </c>
      <c r="BH171" s="199">
        <f>IF(N171="sníž. přenesená",J171,0)</f>
        <v>0</v>
      </c>
      <c r="BI171" s="199">
        <f>IF(N171="nulová",J171,0)</f>
        <v>0</v>
      </c>
      <c r="BJ171" s="23" t="s">
        <v>77</v>
      </c>
      <c r="BK171" s="199">
        <f>ROUND(I171*H171,2)</f>
        <v>0</v>
      </c>
      <c r="BL171" s="23" t="s">
        <v>216</v>
      </c>
      <c r="BM171" s="23" t="s">
        <v>352</v>
      </c>
    </row>
    <row r="172" spans="2:65" s="1" customFormat="1" ht="22.5" customHeight="1">
      <c r="B172" s="40"/>
      <c r="C172" s="188" t="s">
        <v>353</v>
      </c>
      <c r="D172" s="188" t="s">
        <v>131</v>
      </c>
      <c r="E172" s="189" t="s">
        <v>354</v>
      </c>
      <c r="F172" s="190" t="s">
        <v>355</v>
      </c>
      <c r="G172" s="191" t="s">
        <v>134</v>
      </c>
      <c r="H172" s="192">
        <v>6</v>
      </c>
      <c r="I172" s="193"/>
      <c r="J172" s="194">
        <f>ROUND(I172*H172,2)</f>
        <v>0</v>
      </c>
      <c r="K172" s="190" t="s">
        <v>22</v>
      </c>
      <c r="L172" s="60"/>
      <c r="M172" s="195" t="s">
        <v>22</v>
      </c>
      <c r="N172" s="196" t="s">
        <v>43</v>
      </c>
      <c r="O172" s="41"/>
      <c r="P172" s="197">
        <f>O172*H172</f>
        <v>0</v>
      </c>
      <c r="Q172" s="197">
        <v>0</v>
      </c>
      <c r="R172" s="197">
        <f>Q172*H172</f>
        <v>0</v>
      </c>
      <c r="S172" s="197">
        <v>0</v>
      </c>
      <c r="T172" s="198">
        <f>S172*H172</f>
        <v>0</v>
      </c>
      <c r="AR172" s="23" t="s">
        <v>216</v>
      </c>
      <c r="AT172" s="23" t="s">
        <v>131</v>
      </c>
      <c r="AU172" s="23" t="s">
        <v>86</v>
      </c>
      <c r="AY172" s="23" t="s">
        <v>128</v>
      </c>
      <c r="BE172" s="199">
        <f>IF(N172="základní",J172,0)</f>
        <v>0</v>
      </c>
      <c r="BF172" s="199">
        <f>IF(N172="snížená",J172,0)</f>
        <v>0</v>
      </c>
      <c r="BG172" s="199">
        <f>IF(N172="zákl. přenesená",J172,0)</f>
        <v>0</v>
      </c>
      <c r="BH172" s="199">
        <f>IF(N172="sníž. přenesená",J172,0)</f>
        <v>0</v>
      </c>
      <c r="BI172" s="199">
        <f>IF(N172="nulová",J172,0)</f>
        <v>0</v>
      </c>
      <c r="BJ172" s="23" t="s">
        <v>77</v>
      </c>
      <c r="BK172" s="199">
        <f>ROUND(I172*H172,2)</f>
        <v>0</v>
      </c>
      <c r="BL172" s="23" t="s">
        <v>216</v>
      </c>
      <c r="BM172" s="23" t="s">
        <v>356</v>
      </c>
    </row>
    <row r="173" spans="2:65" s="1" customFormat="1" ht="22.5" customHeight="1">
      <c r="B173" s="40"/>
      <c r="C173" s="188" t="s">
        <v>357</v>
      </c>
      <c r="D173" s="188" t="s">
        <v>131</v>
      </c>
      <c r="E173" s="189" t="s">
        <v>358</v>
      </c>
      <c r="F173" s="190" t="s">
        <v>359</v>
      </c>
      <c r="G173" s="191" t="s">
        <v>134</v>
      </c>
      <c r="H173" s="192">
        <v>1</v>
      </c>
      <c r="I173" s="193"/>
      <c r="J173" s="194">
        <f>ROUND(I173*H173,2)</f>
        <v>0</v>
      </c>
      <c r="K173" s="190" t="s">
        <v>22</v>
      </c>
      <c r="L173" s="60"/>
      <c r="M173" s="195" t="s">
        <v>22</v>
      </c>
      <c r="N173" s="196" t="s">
        <v>43</v>
      </c>
      <c r="O173" s="41"/>
      <c r="P173" s="197">
        <f>O173*H173</f>
        <v>0</v>
      </c>
      <c r="Q173" s="197">
        <v>0</v>
      </c>
      <c r="R173" s="197">
        <f>Q173*H173</f>
        <v>0</v>
      </c>
      <c r="S173" s="197">
        <v>0</v>
      </c>
      <c r="T173" s="198">
        <f>S173*H173</f>
        <v>0</v>
      </c>
      <c r="AR173" s="23" t="s">
        <v>216</v>
      </c>
      <c r="AT173" s="23" t="s">
        <v>131</v>
      </c>
      <c r="AU173" s="23" t="s">
        <v>86</v>
      </c>
      <c r="AY173" s="23" t="s">
        <v>128</v>
      </c>
      <c r="BE173" s="199">
        <f>IF(N173="základní",J173,0)</f>
        <v>0</v>
      </c>
      <c r="BF173" s="199">
        <f>IF(N173="snížená",J173,0)</f>
        <v>0</v>
      </c>
      <c r="BG173" s="199">
        <f>IF(N173="zákl. přenesená",J173,0)</f>
        <v>0</v>
      </c>
      <c r="BH173" s="199">
        <f>IF(N173="sníž. přenesená",J173,0)</f>
        <v>0</v>
      </c>
      <c r="BI173" s="199">
        <f>IF(N173="nulová",J173,0)</f>
        <v>0</v>
      </c>
      <c r="BJ173" s="23" t="s">
        <v>77</v>
      </c>
      <c r="BK173" s="199">
        <f>ROUND(I173*H173,2)</f>
        <v>0</v>
      </c>
      <c r="BL173" s="23" t="s">
        <v>216</v>
      </c>
      <c r="BM173" s="23" t="s">
        <v>360</v>
      </c>
    </row>
    <row r="174" spans="2:65" s="10" customFormat="1" ht="29.85" customHeight="1">
      <c r="B174" s="171"/>
      <c r="C174" s="172"/>
      <c r="D174" s="185" t="s">
        <v>71</v>
      </c>
      <c r="E174" s="186" t="s">
        <v>361</v>
      </c>
      <c r="F174" s="186" t="s">
        <v>362</v>
      </c>
      <c r="G174" s="172"/>
      <c r="H174" s="172"/>
      <c r="I174" s="175"/>
      <c r="J174" s="187">
        <f>BK174</f>
        <v>0</v>
      </c>
      <c r="K174" s="172"/>
      <c r="L174" s="177"/>
      <c r="M174" s="178"/>
      <c r="N174" s="179"/>
      <c r="O174" s="179"/>
      <c r="P174" s="180">
        <f>SUM(P175:P184)</f>
        <v>0</v>
      </c>
      <c r="Q174" s="179"/>
      <c r="R174" s="180">
        <f>SUM(R175:R184)</f>
        <v>2.3803499999999998E-2</v>
      </c>
      <c r="S174" s="179"/>
      <c r="T174" s="181">
        <f>SUM(T175:T184)</f>
        <v>1.6199999999999999E-2</v>
      </c>
      <c r="AR174" s="182" t="s">
        <v>86</v>
      </c>
      <c r="AT174" s="183" t="s">
        <v>71</v>
      </c>
      <c r="AU174" s="183" t="s">
        <v>77</v>
      </c>
      <c r="AY174" s="182" t="s">
        <v>128</v>
      </c>
      <c r="BK174" s="184">
        <f>SUM(BK175:BK184)</f>
        <v>0</v>
      </c>
    </row>
    <row r="175" spans="2:65" s="1" customFormat="1" ht="22.5" customHeight="1">
      <c r="B175" s="40"/>
      <c r="C175" s="188" t="s">
        <v>363</v>
      </c>
      <c r="D175" s="188" t="s">
        <v>131</v>
      </c>
      <c r="E175" s="189" t="s">
        <v>364</v>
      </c>
      <c r="F175" s="190" t="s">
        <v>365</v>
      </c>
      <c r="G175" s="191" t="s">
        <v>134</v>
      </c>
      <c r="H175" s="192">
        <v>27</v>
      </c>
      <c r="I175" s="193"/>
      <c r="J175" s="194">
        <f>ROUND(I175*H175,2)</f>
        <v>0</v>
      </c>
      <c r="K175" s="190" t="s">
        <v>135</v>
      </c>
      <c r="L175" s="60"/>
      <c r="M175" s="195" t="s">
        <v>22</v>
      </c>
      <c r="N175" s="196" t="s">
        <v>43</v>
      </c>
      <c r="O175" s="41"/>
      <c r="P175" s="197">
        <f>O175*H175</f>
        <v>0</v>
      </c>
      <c r="Q175" s="197">
        <v>1.4999999999999999E-4</v>
      </c>
      <c r="R175" s="197">
        <f>Q175*H175</f>
        <v>4.0499999999999998E-3</v>
      </c>
      <c r="S175" s="197">
        <v>5.9999999999999995E-4</v>
      </c>
      <c r="T175" s="198">
        <f>S175*H175</f>
        <v>1.6199999999999999E-2</v>
      </c>
      <c r="AR175" s="23" t="s">
        <v>216</v>
      </c>
      <c r="AT175" s="23" t="s">
        <v>131</v>
      </c>
      <c r="AU175" s="23" t="s">
        <v>86</v>
      </c>
      <c r="AY175" s="23" t="s">
        <v>128</v>
      </c>
      <c r="BE175" s="199">
        <f>IF(N175="základní",J175,0)</f>
        <v>0</v>
      </c>
      <c r="BF175" s="199">
        <f>IF(N175="snížená",J175,0)</f>
        <v>0</v>
      </c>
      <c r="BG175" s="199">
        <f>IF(N175="zákl. přenesená",J175,0)</f>
        <v>0</v>
      </c>
      <c r="BH175" s="199">
        <f>IF(N175="sníž. přenesená",J175,0)</f>
        <v>0</v>
      </c>
      <c r="BI175" s="199">
        <f>IF(N175="nulová",J175,0)</f>
        <v>0</v>
      </c>
      <c r="BJ175" s="23" t="s">
        <v>77</v>
      </c>
      <c r="BK175" s="199">
        <f>ROUND(I175*H175,2)</f>
        <v>0</v>
      </c>
      <c r="BL175" s="23" t="s">
        <v>216</v>
      </c>
      <c r="BM175" s="23" t="s">
        <v>366</v>
      </c>
    </row>
    <row r="176" spans="2:65" s="11" customFormat="1" ht="13.5">
      <c r="B176" s="200"/>
      <c r="C176" s="201"/>
      <c r="D176" s="202" t="s">
        <v>138</v>
      </c>
      <c r="E176" s="203" t="s">
        <v>22</v>
      </c>
      <c r="F176" s="204" t="s">
        <v>367</v>
      </c>
      <c r="G176" s="201"/>
      <c r="H176" s="205">
        <v>27</v>
      </c>
      <c r="I176" s="206"/>
      <c r="J176" s="201"/>
      <c r="K176" s="201"/>
      <c r="L176" s="207"/>
      <c r="M176" s="208"/>
      <c r="N176" s="209"/>
      <c r="O176" s="209"/>
      <c r="P176" s="209"/>
      <c r="Q176" s="209"/>
      <c r="R176" s="209"/>
      <c r="S176" s="209"/>
      <c r="T176" s="210"/>
      <c r="AT176" s="211" t="s">
        <v>138</v>
      </c>
      <c r="AU176" s="211" t="s">
        <v>86</v>
      </c>
      <c r="AV176" s="11" t="s">
        <v>86</v>
      </c>
      <c r="AW176" s="11" t="s">
        <v>36</v>
      </c>
      <c r="AX176" s="11" t="s">
        <v>77</v>
      </c>
      <c r="AY176" s="211" t="s">
        <v>128</v>
      </c>
    </row>
    <row r="177" spans="2:65" s="1" customFormat="1" ht="22.5" customHeight="1">
      <c r="B177" s="40"/>
      <c r="C177" s="238" t="s">
        <v>368</v>
      </c>
      <c r="D177" s="238" t="s">
        <v>300</v>
      </c>
      <c r="E177" s="239" t="s">
        <v>369</v>
      </c>
      <c r="F177" s="240" t="s">
        <v>370</v>
      </c>
      <c r="G177" s="241" t="s">
        <v>157</v>
      </c>
      <c r="H177" s="242">
        <v>1</v>
      </c>
      <c r="I177" s="243"/>
      <c r="J177" s="244">
        <f>ROUND(I177*H177,2)</f>
        <v>0</v>
      </c>
      <c r="K177" s="240" t="s">
        <v>22</v>
      </c>
      <c r="L177" s="245"/>
      <c r="M177" s="246" t="s">
        <v>22</v>
      </c>
      <c r="N177" s="247" t="s">
        <v>43</v>
      </c>
      <c r="O177" s="41"/>
      <c r="P177" s="197">
        <f>O177*H177</f>
        <v>0</v>
      </c>
      <c r="Q177" s="197">
        <v>1.9199999999999998E-2</v>
      </c>
      <c r="R177" s="197">
        <f>Q177*H177</f>
        <v>1.9199999999999998E-2</v>
      </c>
      <c r="S177" s="197">
        <v>0</v>
      </c>
      <c r="T177" s="198">
        <f>S177*H177</f>
        <v>0</v>
      </c>
      <c r="AR177" s="23" t="s">
        <v>294</v>
      </c>
      <c r="AT177" s="23" t="s">
        <v>300</v>
      </c>
      <c r="AU177" s="23" t="s">
        <v>86</v>
      </c>
      <c r="AY177" s="23" t="s">
        <v>128</v>
      </c>
      <c r="BE177" s="199">
        <f>IF(N177="základní",J177,0)</f>
        <v>0</v>
      </c>
      <c r="BF177" s="199">
        <f>IF(N177="snížená",J177,0)</f>
        <v>0</v>
      </c>
      <c r="BG177" s="199">
        <f>IF(N177="zákl. přenesená",J177,0)</f>
        <v>0</v>
      </c>
      <c r="BH177" s="199">
        <f>IF(N177="sníž. přenesená",J177,0)</f>
        <v>0</v>
      </c>
      <c r="BI177" s="199">
        <f>IF(N177="nulová",J177,0)</f>
        <v>0</v>
      </c>
      <c r="BJ177" s="23" t="s">
        <v>77</v>
      </c>
      <c r="BK177" s="199">
        <f>ROUND(I177*H177,2)</f>
        <v>0</v>
      </c>
      <c r="BL177" s="23" t="s">
        <v>216</v>
      </c>
      <c r="BM177" s="23" t="s">
        <v>371</v>
      </c>
    </row>
    <row r="178" spans="2:65" s="11" customFormat="1" ht="13.5">
      <c r="B178" s="200"/>
      <c r="C178" s="201"/>
      <c r="D178" s="202" t="s">
        <v>138</v>
      </c>
      <c r="E178" s="201"/>
      <c r="F178" s="204" t="s">
        <v>372</v>
      </c>
      <c r="G178" s="201"/>
      <c r="H178" s="205">
        <v>1</v>
      </c>
      <c r="I178" s="206"/>
      <c r="J178" s="201"/>
      <c r="K178" s="201"/>
      <c r="L178" s="207"/>
      <c r="M178" s="208"/>
      <c r="N178" s="209"/>
      <c r="O178" s="209"/>
      <c r="P178" s="209"/>
      <c r="Q178" s="209"/>
      <c r="R178" s="209"/>
      <c r="S178" s="209"/>
      <c r="T178" s="210"/>
      <c r="AT178" s="211" t="s">
        <v>138</v>
      </c>
      <c r="AU178" s="211" t="s">
        <v>86</v>
      </c>
      <c r="AV178" s="11" t="s">
        <v>86</v>
      </c>
      <c r="AW178" s="11" t="s">
        <v>6</v>
      </c>
      <c r="AX178" s="11" t="s">
        <v>77</v>
      </c>
      <c r="AY178" s="211" t="s">
        <v>128</v>
      </c>
    </row>
    <row r="179" spans="2:65" s="1" customFormat="1" ht="22.5" customHeight="1">
      <c r="B179" s="40"/>
      <c r="C179" s="188" t="s">
        <v>373</v>
      </c>
      <c r="D179" s="188" t="s">
        <v>131</v>
      </c>
      <c r="E179" s="189" t="s">
        <v>374</v>
      </c>
      <c r="F179" s="190" t="s">
        <v>375</v>
      </c>
      <c r="G179" s="191" t="s">
        <v>157</v>
      </c>
      <c r="H179" s="192">
        <v>1.845</v>
      </c>
      <c r="I179" s="193"/>
      <c r="J179" s="194">
        <f>ROUND(I179*H179,2)</f>
        <v>0</v>
      </c>
      <c r="K179" s="190" t="s">
        <v>143</v>
      </c>
      <c r="L179" s="60"/>
      <c r="M179" s="195" t="s">
        <v>22</v>
      </c>
      <c r="N179" s="196" t="s">
        <v>43</v>
      </c>
      <c r="O179" s="41"/>
      <c r="P179" s="197">
        <f>O179*H179</f>
        <v>0</v>
      </c>
      <c r="Q179" s="197">
        <v>2.9999999999999997E-4</v>
      </c>
      <c r="R179" s="197">
        <f>Q179*H179</f>
        <v>5.5349999999999996E-4</v>
      </c>
      <c r="S179" s="197">
        <v>0</v>
      </c>
      <c r="T179" s="198">
        <f>S179*H179</f>
        <v>0</v>
      </c>
      <c r="AR179" s="23" t="s">
        <v>216</v>
      </c>
      <c r="AT179" s="23" t="s">
        <v>131</v>
      </c>
      <c r="AU179" s="23" t="s">
        <v>86</v>
      </c>
      <c r="AY179" s="23" t="s">
        <v>128</v>
      </c>
      <c r="BE179" s="199">
        <f>IF(N179="základní",J179,0)</f>
        <v>0</v>
      </c>
      <c r="BF179" s="199">
        <f>IF(N179="snížená",J179,0)</f>
        <v>0</v>
      </c>
      <c r="BG179" s="199">
        <f>IF(N179="zákl. přenesená",J179,0)</f>
        <v>0</v>
      </c>
      <c r="BH179" s="199">
        <f>IF(N179="sníž. přenesená",J179,0)</f>
        <v>0</v>
      </c>
      <c r="BI179" s="199">
        <f>IF(N179="nulová",J179,0)</f>
        <v>0</v>
      </c>
      <c r="BJ179" s="23" t="s">
        <v>77</v>
      </c>
      <c r="BK179" s="199">
        <f>ROUND(I179*H179,2)</f>
        <v>0</v>
      </c>
      <c r="BL179" s="23" t="s">
        <v>216</v>
      </c>
      <c r="BM179" s="23" t="s">
        <v>376</v>
      </c>
    </row>
    <row r="180" spans="2:65" s="11" customFormat="1" ht="13.5">
      <c r="B180" s="200"/>
      <c r="C180" s="201"/>
      <c r="D180" s="212" t="s">
        <v>138</v>
      </c>
      <c r="E180" s="213" t="s">
        <v>22</v>
      </c>
      <c r="F180" s="214" t="s">
        <v>377</v>
      </c>
      <c r="G180" s="201"/>
      <c r="H180" s="215">
        <v>0.72</v>
      </c>
      <c r="I180" s="206"/>
      <c r="J180" s="201"/>
      <c r="K180" s="201"/>
      <c r="L180" s="207"/>
      <c r="M180" s="208"/>
      <c r="N180" s="209"/>
      <c r="O180" s="209"/>
      <c r="P180" s="209"/>
      <c r="Q180" s="209"/>
      <c r="R180" s="209"/>
      <c r="S180" s="209"/>
      <c r="T180" s="210"/>
      <c r="AT180" s="211" t="s">
        <v>138</v>
      </c>
      <c r="AU180" s="211" t="s">
        <v>86</v>
      </c>
      <c r="AV180" s="11" t="s">
        <v>86</v>
      </c>
      <c r="AW180" s="11" t="s">
        <v>36</v>
      </c>
      <c r="AX180" s="11" t="s">
        <v>72</v>
      </c>
      <c r="AY180" s="211" t="s">
        <v>128</v>
      </c>
    </row>
    <row r="181" spans="2:65" s="11" customFormat="1" ht="13.5">
      <c r="B181" s="200"/>
      <c r="C181" s="201"/>
      <c r="D181" s="212" t="s">
        <v>138</v>
      </c>
      <c r="E181" s="213" t="s">
        <v>22</v>
      </c>
      <c r="F181" s="214" t="s">
        <v>378</v>
      </c>
      <c r="G181" s="201"/>
      <c r="H181" s="215">
        <v>1.125</v>
      </c>
      <c r="I181" s="206"/>
      <c r="J181" s="201"/>
      <c r="K181" s="201"/>
      <c r="L181" s="207"/>
      <c r="M181" s="208"/>
      <c r="N181" s="209"/>
      <c r="O181" s="209"/>
      <c r="P181" s="209"/>
      <c r="Q181" s="209"/>
      <c r="R181" s="209"/>
      <c r="S181" s="209"/>
      <c r="T181" s="210"/>
      <c r="AT181" s="211" t="s">
        <v>138</v>
      </c>
      <c r="AU181" s="211" t="s">
        <v>86</v>
      </c>
      <c r="AV181" s="11" t="s">
        <v>86</v>
      </c>
      <c r="AW181" s="11" t="s">
        <v>36</v>
      </c>
      <c r="AX181" s="11" t="s">
        <v>72</v>
      </c>
      <c r="AY181" s="211" t="s">
        <v>128</v>
      </c>
    </row>
    <row r="182" spans="2:65" s="13" customFormat="1" ht="13.5">
      <c r="B182" s="227"/>
      <c r="C182" s="228"/>
      <c r="D182" s="202" t="s">
        <v>138</v>
      </c>
      <c r="E182" s="229" t="s">
        <v>22</v>
      </c>
      <c r="F182" s="230" t="s">
        <v>170</v>
      </c>
      <c r="G182" s="228"/>
      <c r="H182" s="231">
        <v>1.845</v>
      </c>
      <c r="I182" s="232"/>
      <c r="J182" s="228"/>
      <c r="K182" s="228"/>
      <c r="L182" s="233"/>
      <c r="M182" s="234"/>
      <c r="N182" s="235"/>
      <c r="O182" s="235"/>
      <c r="P182" s="235"/>
      <c r="Q182" s="235"/>
      <c r="R182" s="235"/>
      <c r="S182" s="235"/>
      <c r="T182" s="236"/>
      <c r="AT182" s="237" t="s">
        <v>138</v>
      </c>
      <c r="AU182" s="237" t="s">
        <v>86</v>
      </c>
      <c r="AV182" s="13" t="s">
        <v>129</v>
      </c>
      <c r="AW182" s="13" t="s">
        <v>36</v>
      </c>
      <c r="AX182" s="13" t="s">
        <v>77</v>
      </c>
      <c r="AY182" s="237" t="s">
        <v>128</v>
      </c>
    </row>
    <row r="183" spans="2:65" s="1" customFormat="1" ht="22.5" customHeight="1">
      <c r="B183" s="40"/>
      <c r="C183" s="188" t="s">
        <v>379</v>
      </c>
      <c r="D183" s="188" t="s">
        <v>131</v>
      </c>
      <c r="E183" s="189" t="s">
        <v>380</v>
      </c>
      <c r="F183" s="190" t="s">
        <v>381</v>
      </c>
      <c r="G183" s="191" t="s">
        <v>148</v>
      </c>
      <c r="H183" s="192">
        <v>2.4E-2</v>
      </c>
      <c r="I183" s="193"/>
      <c r="J183" s="194">
        <f>ROUND(I183*H183,2)</f>
        <v>0</v>
      </c>
      <c r="K183" s="190" t="s">
        <v>143</v>
      </c>
      <c r="L183" s="60"/>
      <c r="M183" s="195" t="s">
        <v>22</v>
      </c>
      <c r="N183" s="196" t="s">
        <v>43</v>
      </c>
      <c r="O183" s="41"/>
      <c r="P183" s="197">
        <f>O183*H183</f>
        <v>0</v>
      </c>
      <c r="Q183" s="197">
        <v>0</v>
      </c>
      <c r="R183" s="197">
        <f>Q183*H183</f>
        <v>0</v>
      </c>
      <c r="S183" s="197">
        <v>0</v>
      </c>
      <c r="T183" s="198">
        <f>S183*H183</f>
        <v>0</v>
      </c>
      <c r="AR183" s="23" t="s">
        <v>216</v>
      </c>
      <c r="AT183" s="23" t="s">
        <v>131</v>
      </c>
      <c r="AU183" s="23" t="s">
        <v>86</v>
      </c>
      <c r="AY183" s="23" t="s">
        <v>128</v>
      </c>
      <c r="BE183" s="199">
        <f>IF(N183="základní",J183,0)</f>
        <v>0</v>
      </c>
      <c r="BF183" s="199">
        <f>IF(N183="snížená",J183,0)</f>
        <v>0</v>
      </c>
      <c r="BG183" s="199">
        <f>IF(N183="zákl. přenesená",J183,0)</f>
        <v>0</v>
      </c>
      <c r="BH183" s="199">
        <f>IF(N183="sníž. přenesená",J183,0)</f>
        <v>0</v>
      </c>
      <c r="BI183" s="199">
        <f>IF(N183="nulová",J183,0)</f>
        <v>0</v>
      </c>
      <c r="BJ183" s="23" t="s">
        <v>77</v>
      </c>
      <c r="BK183" s="199">
        <f>ROUND(I183*H183,2)</f>
        <v>0</v>
      </c>
      <c r="BL183" s="23" t="s">
        <v>216</v>
      </c>
      <c r="BM183" s="23" t="s">
        <v>382</v>
      </c>
    </row>
    <row r="184" spans="2:65" s="1" customFormat="1" ht="22.5" customHeight="1">
      <c r="B184" s="40"/>
      <c r="C184" s="188" t="s">
        <v>383</v>
      </c>
      <c r="D184" s="188" t="s">
        <v>131</v>
      </c>
      <c r="E184" s="189" t="s">
        <v>384</v>
      </c>
      <c r="F184" s="190" t="s">
        <v>385</v>
      </c>
      <c r="G184" s="191" t="s">
        <v>148</v>
      </c>
      <c r="H184" s="192">
        <v>2.4E-2</v>
      </c>
      <c r="I184" s="193"/>
      <c r="J184" s="194">
        <f>ROUND(I184*H184,2)</f>
        <v>0</v>
      </c>
      <c r="K184" s="190" t="s">
        <v>143</v>
      </c>
      <c r="L184" s="60"/>
      <c r="M184" s="195" t="s">
        <v>22</v>
      </c>
      <c r="N184" s="196" t="s">
        <v>43</v>
      </c>
      <c r="O184" s="41"/>
      <c r="P184" s="197">
        <f>O184*H184</f>
        <v>0</v>
      </c>
      <c r="Q184" s="197">
        <v>0</v>
      </c>
      <c r="R184" s="197">
        <f>Q184*H184</f>
        <v>0</v>
      </c>
      <c r="S184" s="197">
        <v>0</v>
      </c>
      <c r="T184" s="198">
        <f>S184*H184</f>
        <v>0</v>
      </c>
      <c r="AR184" s="23" t="s">
        <v>216</v>
      </c>
      <c r="AT184" s="23" t="s">
        <v>131</v>
      </c>
      <c r="AU184" s="23" t="s">
        <v>86</v>
      </c>
      <c r="AY184" s="23" t="s">
        <v>128</v>
      </c>
      <c r="BE184" s="199">
        <f>IF(N184="základní",J184,0)</f>
        <v>0</v>
      </c>
      <c r="BF184" s="199">
        <f>IF(N184="snížená",J184,0)</f>
        <v>0</v>
      </c>
      <c r="BG184" s="199">
        <f>IF(N184="zákl. přenesená",J184,0)</f>
        <v>0</v>
      </c>
      <c r="BH184" s="199">
        <f>IF(N184="sníž. přenesená",J184,0)</f>
        <v>0</v>
      </c>
      <c r="BI184" s="199">
        <f>IF(N184="nulová",J184,0)</f>
        <v>0</v>
      </c>
      <c r="BJ184" s="23" t="s">
        <v>77</v>
      </c>
      <c r="BK184" s="199">
        <f>ROUND(I184*H184,2)</f>
        <v>0</v>
      </c>
      <c r="BL184" s="23" t="s">
        <v>216</v>
      </c>
      <c r="BM184" s="23" t="s">
        <v>386</v>
      </c>
    </row>
    <row r="185" spans="2:65" s="10" customFormat="1" ht="29.85" customHeight="1">
      <c r="B185" s="171"/>
      <c r="C185" s="172"/>
      <c r="D185" s="185" t="s">
        <v>71</v>
      </c>
      <c r="E185" s="186" t="s">
        <v>387</v>
      </c>
      <c r="F185" s="186" t="s">
        <v>388</v>
      </c>
      <c r="G185" s="172"/>
      <c r="H185" s="172"/>
      <c r="I185" s="175"/>
      <c r="J185" s="187">
        <f>BK185</f>
        <v>0</v>
      </c>
      <c r="K185" s="172"/>
      <c r="L185" s="177"/>
      <c r="M185" s="178"/>
      <c r="N185" s="179"/>
      <c r="O185" s="179"/>
      <c r="P185" s="180">
        <f>SUM(P186:P196)</f>
        <v>0</v>
      </c>
      <c r="Q185" s="179"/>
      <c r="R185" s="180">
        <f>SUM(R186:R196)</f>
        <v>8.8599999999999998E-2</v>
      </c>
      <c r="S185" s="179"/>
      <c r="T185" s="181">
        <f>SUM(T186:T196)</f>
        <v>0.20064000000000001</v>
      </c>
      <c r="AR185" s="182" t="s">
        <v>86</v>
      </c>
      <c r="AT185" s="183" t="s">
        <v>71</v>
      </c>
      <c r="AU185" s="183" t="s">
        <v>77</v>
      </c>
      <c r="AY185" s="182" t="s">
        <v>128</v>
      </c>
      <c r="BK185" s="184">
        <f>SUM(BK186:BK196)</f>
        <v>0</v>
      </c>
    </row>
    <row r="186" spans="2:65" s="1" customFormat="1" ht="31.5" customHeight="1">
      <c r="B186" s="40"/>
      <c r="C186" s="188" t="s">
        <v>389</v>
      </c>
      <c r="D186" s="188" t="s">
        <v>131</v>
      </c>
      <c r="E186" s="189" t="s">
        <v>390</v>
      </c>
      <c r="F186" s="190" t="s">
        <v>391</v>
      </c>
      <c r="G186" s="191" t="s">
        <v>157</v>
      </c>
      <c r="H186" s="192">
        <v>3.6</v>
      </c>
      <c r="I186" s="193"/>
      <c r="J186" s="194">
        <f>ROUND(I186*H186,2)</f>
        <v>0</v>
      </c>
      <c r="K186" s="190" t="s">
        <v>22</v>
      </c>
      <c r="L186" s="60"/>
      <c r="M186" s="195" t="s">
        <v>22</v>
      </c>
      <c r="N186" s="196" t="s">
        <v>43</v>
      </c>
      <c r="O186" s="41"/>
      <c r="P186" s="197">
        <f>O186*H186</f>
        <v>0</v>
      </c>
      <c r="Q186" s="197">
        <v>0</v>
      </c>
      <c r="R186" s="197">
        <f>Q186*H186</f>
        <v>0</v>
      </c>
      <c r="S186" s="197">
        <v>5.5100000000000003E-2</v>
      </c>
      <c r="T186" s="198">
        <f>S186*H186</f>
        <v>0.19836000000000001</v>
      </c>
      <c r="AR186" s="23" t="s">
        <v>216</v>
      </c>
      <c r="AT186" s="23" t="s">
        <v>131</v>
      </c>
      <c r="AU186" s="23" t="s">
        <v>86</v>
      </c>
      <c r="AY186" s="23" t="s">
        <v>128</v>
      </c>
      <c r="BE186" s="199">
        <f>IF(N186="základní",J186,0)</f>
        <v>0</v>
      </c>
      <c r="BF186" s="199">
        <f>IF(N186="snížená",J186,0)</f>
        <v>0</v>
      </c>
      <c r="BG186" s="199">
        <f>IF(N186="zákl. přenesená",J186,0)</f>
        <v>0</v>
      </c>
      <c r="BH186" s="199">
        <f>IF(N186="sníž. přenesená",J186,0)</f>
        <v>0</v>
      </c>
      <c r="BI186" s="199">
        <f>IF(N186="nulová",J186,0)</f>
        <v>0</v>
      </c>
      <c r="BJ186" s="23" t="s">
        <v>77</v>
      </c>
      <c r="BK186" s="199">
        <f>ROUND(I186*H186,2)</f>
        <v>0</v>
      </c>
      <c r="BL186" s="23" t="s">
        <v>216</v>
      </c>
      <c r="BM186" s="23" t="s">
        <v>392</v>
      </c>
    </row>
    <row r="187" spans="2:65" s="11" customFormat="1" ht="13.5">
      <c r="B187" s="200"/>
      <c r="C187" s="201"/>
      <c r="D187" s="202" t="s">
        <v>138</v>
      </c>
      <c r="E187" s="203" t="s">
        <v>22</v>
      </c>
      <c r="F187" s="204" t="s">
        <v>393</v>
      </c>
      <c r="G187" s="201"/>
      <c r="H187" s="205">
        <v>3.6</v>
      </c>
      <c r="I187" s="206"/>
      <c r="J187" s="201"/>
      <c r="K187" s="201"/>
      <c r="L187" s="207"/>
      <c r="M187" s="208"/>
      <c r="N187" s="209"/>
      <c r="O187" s="209"/>
      <c r="P187" s="209"/>
      <c r="Q187" s="209"/>
      <c r="R187" s="209"/>
      <c r="S187" s="209"/>
      <c r="T187" s="210"/>
      <c r="AT187" s="211" t="s">
        <v>138</v>
      </c>
      <c r="AU187" s="211" t="s">
        <v>86</v>
      </c>
      <c r="AV187" s="11" t="s">
        <v>86</v>
      </c>
      <c r="AW187" s="11" t="s">
        <v>36</v>
      </c>
      <c r="AX187" s="11" t="s">
        <v>77</v>
      </c>
      <c r="AY187" s="211" t="s">
        <v>128</v>
      </c>
    </row>
    <row r="188" spans="2:65" s="1" customFormat="1" ht="31.5" customHeight="1">
      <c r="B188" s="40"/>
      <c r="C188" s="188" t="s">
        <v>394</v>
      </c>
      <c r="D188" s="188" t="s">
        <v>131</v>
      </c>
      <c r="E188" s="189" t="s">
        <v>395</v>
      </c>
      <c r="F188" s="190" t="s">
        <v>396</v>
      </c>
      <c r="G188" s="191" t="s">
        <v>157</v>
      </c>
      <c r="H188" s="192">
        <v>3.6</v>
      </c>
      <c r="I188" s="193"/>
      <c r="J188" s="194">
        <f>ROUND(I188*H188,2)</f>
        <v>0</v>
      </c>
      <c r="K188" s="190" t="s">
        <v>22</v>
      </c>
      <c r="L188" s="60"/>
      <c r="M188" s="195" t="s">
        <v>22</v>
      </c>
      <c r="N188" s="196" t="s">
        <v>43</v>
      </c>
      <c r="O188" s="41"/>
      <c r="P188" s="197">
        <f>O188*H188</f>
        <v>0</v>
      </c>
      <c r="Q188" s="197">
        <v>3.2000000000000002E-3</v>
      </c>
      <c r="R188" s="197">
        <f>Q188*H188</f>
        <v>1.1520000000000001E-2</v>
      </c>
      <c r="S188" s="197">
        <v>0</v>
      </c>
      <c r="T188" s="198">
        <f>S188*H188</f>
        <v>0</v>
      </c>
      <c r="AR188" s="23" t="s">
        <v>216</v>
      </c>
      <c r="AT188" s="23" t="s">
        <v>131</v>
      </c>
      <c r="AU188" s="23" t="s">
        <v>86</v>
      </c>
      <c r="AY188" s="23" t="s">
        <v>128</v>
      </c>
      <c r="BE188" s="199">
        <f>IF(N188="základní",J188,0)</f>
        <v>0</v>
      </c>
      <c r="BF188" s="199">
        <f>IF(N188="snížená",J188,0)</f>
        <v>0</v>
      </c>
      <c r="BG188" s="199">
        <f>IF(N188="zákl. přenesená",J188,0)</f>
        <v>0</v>
      </c>
      <c r="BH188" s="199">
        <f>IF(N188="sníž. přenesená",J188,0)</f>
        <v>0</v>
      </c>
      <c r="BI188" s="199">
        <f>IF(N188="nulová",J188,0)</f>
        <v>0</v>
      </c>
      <c r="BJ188" s="23" t="s">
        <v>77</v>
      </c>
      <c r="BK188" s="199">
        <f>ROUND(I188*H188,2)</f>
        <v>0</v>
      </c>
      <c r="BL188" s="23" t="s">
        <v>216</v>
      </c>
      <c r="BM188" s="23" t="s">
        <v>397</v>
      </c>
    </row>
    <row r="189" spans="2:65" s="1" customFormat="1" ht="22.5" customHeight="1">
      <c r="B189" s="40"/>
      <c r="C189" s="238" t="s">
        <v>398</v>
      </c>
      <c r="D189" s="238" t="s">
        <v>300</v>
      </c>
      <c r="E189" s="239" t="s">
        <v>399</v>
      </c>
      <c r="F189" s="240" t="s">
        <v>400</v>
      </c>
      <c r="G189" s="241" t="s">
        <v>157</v>
      </c>
      <c r="H189" s="242">
        <v>4</v>
      </c>
      <c r="I189" s="243"/>
      <c r="J189" s="244">
        <f>ROUND(I189*H189,2)</f>
        <v>0</v>
      </c>
      <c r="K189" s="240" t="s">
        <v>22</v>
      </c>
      <c r="L189" s="245"/>
      <c r="M189" s="246" t="s">
        <v>22</v>
      </c>
      <c r="N189" s="247" t="s">
        <v>43</v>
      </c>
      <c r="O189" s="41"/>
      <c r="P189" s="197">
        <f>O189*H189</f>
        <v>0</v>
      </c>
      <c r="Q189" s="197">
        <v>1.18E-2</v>
      </c>
      <c r="R189" s="197">
        <f>Q189*H189</f>
        <v>4.7199999999999999E-2</v>
      </c>
      <c r="S189" s="197">
        <v>0</v>
      </c>
      <c r="T189" s="198">
        <f>S189*H189</f>
        <v>0</v>
      </c>
      <c r="AR189" s="23" t="s">
        <v>294</v>
      </c>
      <c r="AT189" s="23" t="s">
        <v>300</v>
      </c>
      <c r="AU189" s="23" t="s">
        <v>86</v>
      </c>
      <c r="AY189" s="23" t="s">
        <v>128</v>
      </c>
      <c r="BE189" s="199">
        <f>IF(N189="základní",J189,0)</f>
        <v>0</v>
      </c>
      <c r="BF189" s="199">
        <f>IF(N189="snížená",J189,0)</f>
        <v>0</v>
      </c>
      <c r="BG189" s="199">
        <f>IF(N189="zákl. přenesená",J189,0)</f>
        <v>0</v>
      </c>
      <c r="BH189" s="199">
        <f>IF(N189="sníž. přenesená",J189,0)</f>
        <v>0</v>
      </c>
      <c r="BI189" s="199">
        <f>IF(N189="nulová",J189,0)</f>
        <v>0</v>
      </c>
      <c r="BJ189" s="23" t="s">
        <v>77</v>
      </c>
      <c r="BK189" s="199">
        <f>ROUND(I189*H189,2)</f>
        <v>0</v>
      </c>
      <c r="BL189" s="23" t="s">
        <v>216</v>
      </c>
      <c r="BM189" s="23" t="s">
        <v>401</v>
      </c>
    </row>
    <row r="190" spans="2:65" s="11" customFormat="1" ht="13.5">
      <c r="B190" s="200"/>
      <c r="C190" s="201"/>
      <c r="D190" s="202" t="s">
        <v>138</v>
      </c>
      <c r="E190" s="201"/>
      <c r="F190" s="204" t="s">
        <v>402</v>
      </c>
      <c r="G190" s="201"/>
      <c r="H190" s="205">
        <v>4</v>
      </c>
      <c r="I190" s="206"/>
      <c r="J190" s="201"/>
      <c r="K190" s="201"/>
      <c r="L190" s="207"/>
      <c r="M190" s="208"/>
      <c r="N190" s="209"/>
      <c r="O190" s="209"/>
      <c r="P190" s="209"/>
      <c r="Q190" s="209"/>
      <c r="R190" s="209"/>
      <c r="S190" s="209"/>
      <c r="T190" s="210"/>
      <c r="AT190" s="211" t="s">
        <v>138</v>
      </c>
      <c r="AU190" s="211" t="s">
        <v>86</v>
      </c>
      <c r="AV190" s="11" t="s">
        <v>86</v>
      </c>
      <c r="AW190" s="11" t="s">
        <v>6</v>
      </c>
      <c r="AX190" s="11" t="s">
        <v>77</v>
      </c>
      <c r="AY190" s="211" t="s">
        <v>128</v>
      </c>
    </row>
    <row r="191" spans="2:65" s="1" customFormat="1" ht="22.5" customHeight="1">
      <c r="B191" s="40"/>
      <c r="C191" s="188" t="s">
        <v>403</v>
      </c>
      <c r="D191" s="188" t="s">
        <v>131</v>
      </c>
      <c r="E191" s="189" t="s">
        <v>404</v>
      </c>
      <c r="F191" s="190" t="s">
        <v>405</v>
      </c>
      <c r="G191" s="191" t="s">
        <v>157</v>
      </c>
      <c r="H191" s="192">
        <v>3.6</v>
      </c>
      <c r="I191" s="193"/>
      <c r="J191" s="194">
        <f>ROUND(I191*H191,2)</f>
        <v>0</v>
      </c>
      <c r="K191" s="190" t="s">
        <v>143</v>
      </c>
      <c r="L191" s="60"/>
      <c r="M191" s="195" t="s">
        <v>22</v>
      </c>
      <c r="N191" s="196" t="s">
        <v>43</v>
      </c>
      <c r="O191" s="41"/>
      <c r="P191" s="197">
        <f>O191*H191</f>
        <v>0</v>
      </c>
      <c r="Q191" s="197">
        <v>8.0000000000000002E-3</v>
      </c>
      <c r="R191" s="197">
        <f>Q191*H191</f>
        <v>2.8800000000000003E-2</v>
      </c>
      <c r="S191" s="197">
        <v>0</v>
      </c>
      <c r="T191" s="198">
        <f>S191*H191</f>
        <v>0</v>
      </c>
      <c r="AR191" s="23" t="s">
        <v>216</v>
      </c>
      <c r="AT191" s="23" t="s">
        <v>131</v>
      </c>
      <c r="AU191" s="23" t="s">
        <v>86</v>
      </c>
      <c r="AY191" s="23" t="s">
        <v>128</v>
      </c>
      <c r="BE191" s="199">
        <f>IF(N191="základní",J191,0)</f>
        <v>0</v>
      </c>
      <c r="BF191" s="199">
        <f>IF(N191="snížená",J191,0)</f>
        <v>0</v>
      </c>
      <c r="BG191" s="199">
        <f>IF(N191="zákl. přenesená",J191,0)</f>
        <v>0</v>
      </c>
      <c r="BH191" s="199">
        <f>IF(N191="sníž. přenesená",J191,0)</f>
        <v>0</v>
      </c>
      <c r="BI191" s="199">
        <f>IF(N191="nulová",J191,0)</f>
        <v>0</v>
      </c>
      <c r="BJ191" s="23" t="s">
        <v>77</v>
      </c>
      <c r="BK191" s="199">
        <f>ROUND(I191*H191,2)</f>
        <v>0</v>
      </c>
      <c r="BL191" s="23" t="s">
        <v>216</v>
      </c>
      <c r="BM191" s="23" t="s">
        <v>406</v>
      </c>
    </row>
    <row r="192" spans="2:65" s="1" customFormat="1" ht="22.5" customHeight="1">
      <c r="B192" s="40"/>
      <c r="C192" s="188" t="s">
        <v>407</v>
      </c>
      <c r="D192" s="188" t="s">
        <v>131</v>
      </c>
      <c r="E192" s="189" t="s">
        <v>408</v>
      </c>
      <c r="F192" s="190" t="s">
        <v>409</v>
      </c>
      <c r="G192" s="191" t="s">
        <v>201</v>
      </c>
      <c r="H192" s="192">
        <v>12</v>
      </c>
      <c r="I192" s="193"/>
      <c r="J192" s="194">
        <f>ROUND(I192*H192,2)</f>
        <v>0</v>
      </c>
      <c r="K192" s="190" t="s">
        <v>22</v>
      </c>
      <c r="L192" s="60"/>
      <c r="M192" s="195" t="s">
        <v>22</v>
      </c>
      <c r="N192" s="196" t="s">
        <v>43</v>
      </c>
      <c r="O192" s="41"/>
      <c r="P192" s="197">
        <f>O192*H192</f>
        <v>0</v>
      </c>
      <c r="Q192" s="197">
        <v>0</v>
      </c>
      <c r="R192" s="197">
        <f>Q192*H192</f>
        <v>0</v>
      </c>
      <c r="S192" s="197">
        <v>1.9000000000000001E-4</v>
      </c>
      <c r="T192" s="198">
        <f>S192*H192</f>
        <v>2.2799999999999999E-3</v>
      </c>
      <c r="AR192" s="23" t="s">
        <v>216</v>
      </c>
      <c r="AT192" s="23" t="s">
        <v>131</v>
      </c>
      <c r="AU192" s="23" t="s">
        <v>86</v>
      </c>
      <c r="AY192" s="23" t="s">
        <v>128</v>
      </c>
      <c r="BE192" s="199">
        <f>IF(N192="základní",J192,0)</f>
        <v>0</v>
      </c>
      <c r="BF192" s="199">
        <f>IF(N192="snížená",J192,0)</f>
        <v>0</v>
      </c>
      <c r="BG192" s="199">
        <f>IF(N192="zákl. přenesená",J192,0)</f>
        <v>0</v>
      </c>
      <c r="BH192" s="199">
        <f>IF(N192="sníž. přenesená",J192,0)</f>
        <v>0</v>
      </c>
      <c r="BI192" s="199">
        <f>IF(N192="nulová",J192,0)</f>
        <v>0</v>
      </c>
      <c r="BJ192" s="23" t="s">
        <v>77</v>
      </c>
      <c r="BK192" s="199">
        <f>ROUND(I192*H192,2)</f>
        <v>0</v>
      </c>
      <c r="BL192" s="23" t="s">
        <v>216</v>
      </c>
      <c r="BM192" s="23" t="s">
        <v>410</v>
      </c>
    </row>
    <row r="193" spans="2:65" s="11" customFormat="1" ht="13.5">
      <c r="B193" s="200"/>
      <c r="C193" s="201"/>
      <c r="D193" s="202" t="s">
        <v>138</v>
      </c>
      <c r="E193" s="203" t="s">
        <v>22</v>
      </c>
      <c r="F193" s="204" t="s">
        <v>411</v>
      </c>
      <c r="G193" s="201"/>
      <c r="H193" s="205">
        <v>12</v>
      </c>
      <c r="I193" s="206"/>
      <c r="J193" s="201"/>
      <c r="K193" s="201"/>
      <c r="L193" s="207"/>
      <c r="M193" s="208"/>
      <c r="N193" s="209"/>
      <c r="O193" s="209"/>
      <c r="P193" s="209"/>
      <c r="Q193" s="209"/>
      <c r="R193" s="209"/>
      <c r="S193" s="209"/>
      <c r="T193" s="210"/>
      <c r="AT193" s="211" t="s">
        <v>138</v>
      </c>
      <c r="AU193" s="211" t="s">
        <v>86</v>
      </c>
      <c r="AV193" s="11" t="s">
        <v>86</v>
      </c>
      <c r="AW193" s="11" t="s">
        <v>36</v>
      </c>
      <c r="AX193" s="11" t="s">
        <v>77</v>
      </c>
      <c r="AY193" s="211" t="s">
        <v>128</v>
      </c>
    </row>
    <row r="194" spans="2:65" s="1" customFormat="1" ht="22.5" customHeight="1">
      <c r="B194" s="40"/>
      <c r="C194" s="188" t="s">
        <v>412</v>
      </c>
      <c r="D194" s="188" t="s">
        <v>131</v>
      </c>
      <c r="E194" s="189" t="s">
        <v>413</v>
      </c>
      <c r="F194" s="190" t="s">
        <v>414</v>
      </c>
      <c r="G194" s="191" t="s">
        <v>157</v>
      </c>
      <c r="H194" s="192">
        <v>3.6</v>
      </c>
      <c r="I194" s="193"/>
      <c r="J194" s="194">
        <f>ROUND(I194*H194,2)</f>
        <v>0</v>
      </c>
      <c r="K194" s="190" t="s">
        <v>143</v>
      </c>
      <c r="L194" s="60"/>
      <c r="M194" s="195" t="s">
        <v>22</v>
      </c>
      <c r="N194" s="196" t="s">
        <v>43</v>
      </c>
      <c r="O194" s="41"/>
      <c r="P194" s="197">
        <f>O194*H194</f>
        <v>0</v>
      </c>
      <c r="Q194" s="197">
        <v>2.9999999999999997E-4</v>
      </c>
      <c r="R194" s="197">
        <f>Q194*H194</f>
        <v>1.08E-3</v>
      </c>
      <c r="S194" s="197">
        <v>0</v>
      </c>
      <c r="T194" s="198">
        <f>S194*H194</f>
        <v>0</v>
      </c>
      <c r="AR194" s="23" t="s">
        <v>216</v>
      </c>
      <c r="AT194" s="23" t="s">
        <v>131</v>
      </c>
      <c r="AU194" s="23" t="s">
        <v>86</v>
      </c>
      <c r="AY194" s="23" t="s">
        <v>128</v>
      </c>
      <c r="BE194" s="199">
        <f>IF(N194="základní",J194,0)</f>
        <v>0</v>
      </c>
      <c r="BF194" s="199">
        <f>IF(N194="snížená",J194,0)</f>
        <v>0</v>
      </c>
      <c r="BG194" s="199">
        <f>IF(N194="zákl. přenesená",J194,0)</f>
        <v>0</v>
      </c>
      <c r="BH194" s="199">
        <f>IF(N194="sníž. přenesená",J194,0)</f>
        <v>0</v>
      </c>
      <c r="BI194" s="199">
        <f>IF(N194="nulová",J194,0)</f>
        <v>0</v>
      </c>
      <c r="BJ194" s="23" t="s">
        <v>77</v>
      </c>
      <c r="BK194" s="199">
        <f>ROUND(I194*H194,2)</f>
        <v>0</v>
      </c>
      <c r="BL194" s="23" t="s">
        <v>216</v>
      </c>
      <c r="BM194" s="23" t="s">
        <v>415</v>
      </c>
    </row>
    <row r="195" spans="2:65" s="1" customFormat="1" ht="22.5" customHeight="1">
      <c r="B195" s="40"/>
      <c r="C195" s="188" t="s">
        <v>416</v>
      </c>
      <c r="D195" s="188" t="s">
        <v>131</v>
      </c>
      <c r="E195" s="189" t="s">
        <v>417</v>
      </c>
      <c r="F195" s="190" t="s">
        <v>418</v>
      </c>
      <c r="G195" s="191" t="s">
        <v>148</v>
      </c>
      <c r="H195" s="192">
        <v>8.8999999999999996E-2</v>
      </c>
      <c r="I195" s="193"/>
      <c r="J195" s="194">
        <f>ROUND(I195*H195,2)</f>
        <v>0</v>
      </c>
      <c r="K195" s="190" t="s">
        <v>143</v>
      </c>
      <c r="L195" s="60"/>
      <c r="M195" s="195" t="s">
        <v>22</v>
      </c>
      <c r="N195" s="196" t="s">
        <v>43</v>
      </c>
      <c r="O195" s="41"/>
      <c r="P195" s="197">
        <f>O195*H195</f>
        <v>0</v>
      </c>
      <c r="Q195" s="197">
        <v>0</v>
      </c>
      <c r="R195" s="197">
        <f>Q195*H195</f>
        <v>0</v>
      </c>
      <c r="S195" s="197">
        <v>0</v>
      </c>
      <c r="T195" s="198">
        <f>S195*H195</f>
        <v>0</v>
      </c>
      <c r="AR195" s="23" t="s">
        <v>216</v>
      </c>
      <c r="AT195" s="23" t="s">
        <v>131</v>
      </c>
      <c r="AU195" s="23" t="s">
        <v>86</v>
      </c>
      <c r="AY195" s="23" t="s">
        <v>128</v>
      </c>
      <c r="BE195" s="199">
        <f>IF(N195="základní",J195,0)</f>
        <v>0</v>
      </c>
      <c r="BF195" s="199">
        <f>IF(N195="snížená",J195,0)</f>
        <v>0</v>
      </c>
      <c r="BG195" s="199">
        <f>IF(N195="zákl. přenesená",J195,0)</f>
        <v>0</v>
      </c>
      <c r="BH195" s="199">
        <f>IF(N195="sníž. přenesená",J195,0)</f>
        <v>0</v>
      </c>
      <c r="BI195" s="199">
        <f>IF(N195="nulová",J195,0)</f>
        <v>0</v>
      </c>
      <c r="BJ195" s="23" t="s">
        <v>77</v>
      </c>
      <c r="BK195" s="199">
        <f>ROUND(I195*H195,2)</f>
        <v>0</v>
      </c>
      <c r="BL195" s="23" t="s">
        <v>216</v>
      </c>
      <c r="BM195" s="23" t="s">
        <v>419</v>
      </c>
    </row>
    <row r="196" spans="2:65" s="1" customFormat="1" ht="22.5" customHeight="1">
      <c r="B196" s="40"/>
      <c r="C196" s="188" t="s">
        <v>420</v>
      </c>
      <c r="D196" s="188" t="s">
        <v>131</v>
      </c>
      <c r="E196" s="189" t="s">
        <v>421</v>
      </c>
      <c r="F196" s="190" t="s">
        <v>422</v>
      </c>
      <c r="G196" s="191" t="s">
        <v>148</v>
      </c>
      <c r="H196" s="192">
        <v>8.8999999999999996E-2</v>
      </c>
      <c r="I196" s="193"/>
      <c r="J196" s="194">
        <f>ROUND(I196*H196,2)</f>
        <v>0</v>
      </c>
      <c r="K196" s="190" t="s">
        <v>143</v>
      </c>
      <c r="L196" s="60"/>
      <c r="M196" s="195" t="s">
        <v>22</v>
      </c>
      <c r="N196" s="196" t="s">
        <v>43</v>
      </c>
      <c r="O196" s="41"/>
      <c r="P196" s="197">
        <f>O196*H196</f>
        <v>0</v>
      </c>
      <c r="Q196" s="197">
        <v>0</v>
      </c>
      <c r="R196" s="197">
        <f>Q196*H196</f>
        <v>0</v>
      </c>
      <c r="S196" s="197">
        <v>0</v>
      </c>
      <c r="T196" s="198">
        <f>S196*H196</f>
        <v>0</v>
      </c>
      <c r="AR196" s="23" t="s">
        <v>216</v>
      </c>
      <c r="AT196" s="23" t="s">
        <v>131</v>
      </c>
      <c r="AU196" s="23" t="s">
        <v>86</v>
      </c>
      <c r="AY196" s="23" t="s">
        <v>128</v>
      </c>
      <c r="BE196" s="199">
        <f>IF(N196="základní",J196,0)</f>
        <v>0</v>
      </c>
      <c r="BF196" s="199">
        <f>IF(N196="snížená",J196,0)</f>
        <v>0</v>
      </c>
      <c r="BG196" s="199">
        <f>IF(N196="zákl. přenesená",J196,0)</f>
        <v>0</v>
      </c>
      <c r="BH196" s="199">
        <f>IF(N196="sníž. přenesená",J196,0)</f>
        <v>0</v>
      </c>
      <c r="BI196" s="199">
        <f>IF(N196="nulová",J196,0)</f>
        <v>0</v>
      </c>
      <c r="BJ196" s="23" t="s">
        <v>77</v>
      </c>
      <c r="BK196" s="199">
        <f>ROUND(I196*H196,2)</f>
        <v>0</v>
      </c>
      <c r="BL196" s="23" t="s">
        <v>216</v>
      </c>
      <c r="BM196" s="23" t="s">
        <v>423</v>
      </c>
    </row>
    <row r="197" spans="2:65" s="10" customFormat="1" ht="29.85" customHeight="1">
      <c r="B197" s="171"/>
      <c r="C197" s="172"/>
      <c r="D197" s="185" t="s">
        <v>71</v>
      </c>
      <c r="E197" s="186" t="s">
        <v>424</v>
      </c>
      <c r="F197" s="186" t="s">
        <v>425</v>
      </c>
      <c r="G197" s="172"/>
      <c r="H197" s="172"/>
      <c r="I197" s="175"/>
      <c r="J197" s="187">
        <f>BK197</f>
        <v>0</v>
      </c>
      <c r="K197" s="172"/>
      <c r="L197" s="177"/>
      <c r="M197" s="178"/>
      <c r="N197" s="179"/>
      <c r="O197" s="179"/>
      <c r="P197" s="180">
        <f>SUM(P198:P199)</f>
        <v>0</v>
      </c>
      <c r="Q197" s="179"/>
      <c r="R197" s="180">
        <f>SUM(R198:R199)</f>
        <v>4.0222000000000001E-3</v>
      </c>
      <c r="S197" s="179"/>
      <c r="T197" s="181">
        <f>SUM(T198:T199)</f>
        <v>0</v>
      </c>
      <c r="AR197" s="182" t="s">
        <v>86</v>
      </c>
      <c r="AT197" s="183" t="s">
        <v>71</v>
      </c>
      <c r="AU197" s="183" t="s">
        <v>77</v>
      </c>
      <c r="AY197" s="182" t="s">
        <v>128</v>
      </c>
      <c r="BK197" s="184">
        <f>SUM(BK198:BK199)</f>
        <v>0</v>
      </c>
    </row>
    <row r="198" spans="2:65" s="1" customFormat="1" ht="31.5" customHeight="1">
      <c r="B198" s="40"/>
      <c r="C198" s="188" t="s">
        <v>426</v>
      </c>
      <c r="D198" s="188" t="s">
        <v>131</v>
      </c>
      <c r="E198" s="189" t="s">
        <v>427</v>
      </c>
      <c r="F198" s="190" t="s">
        <v>428</v>
      </c>
      <c r="G198" s="191" t="s">
        <v>157</v>
      </c>
      <c r="H198" s="192">
        <v>23.66</v>
      </c>
      <c r="I198" s="193"/>
      <c r="J198" s="194">
        <f>ROUND(I198*H198,2)</f>
        <v>0</v>
      </c>
      <c r="K198" s="190" t="s">
        <v>22</v>
      </c>
      <c r="L198" s="60"/>
      <c r="M198" s="195" t="s">
        <v>22</v>
      </c>
      <c r="N198" s="196" t="s">
        <v>43</v>
      </c>
      <c r="O198" s="41"/>
      <c r="P198" s="197">
        <f>O198*H198</f>
        <v>0</v>
      </c>
      <c r="Q198" s="197">
        <v>1.7000000000000001E-4</v>
      </c>
      <c r="R198" s="197">
        <f>Q198*H198</f>
        <v>4.0222000000000001E-3</v>
      </c>
      <c r="S198" s="197">
        <v>0</v>
      </c>
      <c r="T198" s="198">
        <f>S198*H198</f>
        <v>0</v>
      </c>
      <c r="AR198" s="23" t="s">
        <v>216</v>
      </c>
      <c r="AT198" s="23" t="s">
        <v>131</v>
      </c>
      <c r="AU198" s="23" t="s">
        <v>86</v>
      </c>
      <c r="AY198" s="23" t="s">
        <v>128</v>
      </c>
      <c r="BE198" s="199">
        <f>IF(N198="základní",J198,0)</f>
        <v>0</v>
      </c>
      <c r="BF198" s="199">
        <f>IF(N198="snížená",J198,0)</f>
        <v>0</v>
      </c>
      <c r="BG198" s="199">
        <f>IF(N198="zákl. přenesená",J198,0)</f>
        <v>0</v>
      </c>
      <c r="BH198" s="199">
        <f>IF(N198="sníž. přenesená",J198,0)</f>
        <v>0</v>
      </c>
      <c r="BI198" s="199">
        <f>IF(N198="nulová",J198,0)</f>
        <v>0</v>
      </c>
      <c r="BJ198" s="23" t="s">
        <v>77</v>
      </c>
      <c r="BK198" s="199">
        <f>ROUND(I198*H198,2)</f>
        <v>0</v>
      </c>
      <c r="BL198" s="23" t="s">
        <v>216</v>
      </c>
      <c r="BM198" s="23" t="s">
        <v>429</v>
      </c>
    </row>
    <row r="199" spans="2:65" s="11" customFormat="1" ht="13.5">
      <c r="B199" s="200"/>
      <c r="C199" s="201"/>
      <c r="D199" s="212" t="s">
        <v>138</v>
      </c>
      <c r="E199" s="213" t="s">
        <v>22</v>
      </c>
      <c r="F199" s="214" t="s">
        <v>87</v>
      </c>
      <c r="G199" s="201"/>
      <c r="H199" s="215">
        <v>23.66</v>
      </c>
      <c r="I199" s="206"/>
      <c r="J199" s="201"/>
      <c r="K199" s="201"/>
      <c r="L199" s="207"/>
      <c r="M199" s="208"/>
      <c r="N199" s="209"/>
      <c r="O199" s="209"/>
      <c r="P199" s="209"/>
      <c r="Q199" s="209"/>
      <c r="R199" s="209"/>
      <c r="S199" s="209"/>
      <c r="T199" s="210"/>
      <c r="AT199" s="211" t="s">
        <v>138</v>
      </c>
      <c r="AU199" s="211" t="s">
        <v>86</v>
      </c>
      <c r="AV199" s="11" t="s">
        <v>86</v>
      </c>
      <c r="AW199" s="11" t="s">
        <v>36</v>
      </c>
      <c r="AX199" s="11" t="s">
        <v>77</v>
      </c>
      <c r="AY199" s="211" t="s">
        <v>128</v>
      </c>
    </row>
    <row r="200" spans="2:65" s="10" customFormat="1" ht="29.85" customHeight="1">
      <c r="B200" s="171"/>
      <c r="C200" s="172"/>
      <c r="D200" s="185" t="s">
        <v>71</v>
      </c>
      <c r="E200" s="186" t="s">
        <v>430</v>
      </c>
      <c r="F200" s="186" t="s">
        <v>431</v>
      </c>
      <c r="G200" s="172"/>
      <c r="H200" s="172"/>
      <c r="I200" s="175"/>
      <c r="J200" s="187">
        <f>BK200</f>
        <v>0</v>
      </c>
      <c r="K200" s="172"/>
      <c r="L200" s="177"/>
      <c r="M200" s="178"/>
      <c r="N200" s="179"/>
      <c r="O200" s="179"/>
      <c r="P200" s="180">
        <f>SUM(P201:P206)</f>
        <v>0</v>
      </c>
      <c r="Q200" s="179"/>
      <c r="R200" s="180">
        <f>SUM(R201:R206)</f>
        <v>5.0744999999999998E-2</v>
      </c>
      <c r="S200" s="179"/>
      <c r="T200" s="181">
        <f>SUM(T201:T206)</f>
        <v>1.1550599999999999E-2</v>
      </c>
      <c r="AR200" s="182" t="s">
        <v>86</v>
      </c>
      <c r="AT200" s="183" t="s">
        <v>71</v>
      </c>
      <c r="AU200" s="183" t="s">
        <v>77</v>
      </c>
      <c r="AY200" s="182" t="s">
        <v>128</v>
      </c>
      <c r="BK200" s="184">
        <f>SUM(BK201:BK206)</f>
        <v>0</v>
      </c>
    </row>
    <row r="201" spans="2:65" s="1" customFormat="1" ht="22.5" customHeight="1">
      <c r="B201" s="40"/>
      <c r="C201" s="188" t="s">
        <v>432</v>
      </c>
      <c r="D201" s="188" t="s">
        <v>131</v>
      </c>
      <c r="E201" s="189" t="s">
        <v>433</v>
      </c>
      <c r="F201" s="190" t="s">
        <v>434</v>
      </c>
      <c r="G201" s="191" t="s">
        <v>157</v>
      </c>
      <c r="H201" s="192">
        <v>37.26</v>
      </c>
      <c r="I201" s="193"/>
      <c r="J201" s="194">
        <f>ROUND(I201*H201,2)</f>
        <v>0</v>
      </c>
      <c r="K201" s="190" t="s">
        <v>143</v>
      </c>
      <c r="L201" s="60"/>
      <c r="M201" s="195" t="s">
        <v>22</v>
      </c>
      <c r="N201" s="196" t="s">
        <v>43</v>
      </c>
      <c r="O201" s="41"/>
      <c r="P201" s="197">
        <f>O201*H201</f>
        <v>0</v>
      </c>
      <c r="Q201" s="197">
        <v>1E-3</v>
      </c>
      <c r="R201" s="197">
        <f>Q201*H201</f>
        <v>3.7260000000000001E-2</v>
      </c>
      <c r="S201" s="197">
        <v>3.1E-4</v>
      </c>
      <c r="T201" s="198">
        <f>S201*H201</f>
        <v>1.1550599999999999E-2</v>
      </c>
      <c r="AR201" s="23" t="s">
        <v>216</v>
      </c>
      <c r="AT201" s="23" t="s">
        <v>131</v>
      </c>
      <c r="AU201" s="23" t="s">
        <v>86</v>
      </c>
      <c r="AY201" s="23" t="s">
        <v>128</v>
      </c>
      <c r="BE201" s="199">
        <f>IF(N201="základní",J201,0)</f>
        <v>0</v>
      </c>
      <c r="BF201" s="199">
        <f>IF(N201="snížená",J201,0)</f>
        <v>0</v>
      </c>
      <c r="BG201" s="199">
        <f>IF(N201="zákl. přenesená",J201,0)</f>
        <v>0</v>
      </c>
      <c r="BH201" s="199">
        <f>IF(N201="sníž. přenesená",J201,0)</f>
        <v>0</v>
      </c>
      <c r="BI201" s="199">
        <f>IF(N201="nulová",J201,0)</f>
        <v>0</v>
      </c>
      <c r="BJ201" s="23" t="s">
        <v>77</v>
      </c>
      <c r="BK201" s="199">
        <f>ROUND(I201*H201,2)</f>
        <v>0</v>
      </c>
      <c r="BL201" s="23" t="s">
        <v>216</v>
      </c>
      <c r="BM201" s="23" t="s">
        <v>435</v>
      </c>
    </row>
    <row r="202" spans="2:65" s="11" customFormat="1" ht="13.5">
      <c r="B202" s="200"/>
      <c r="C202" s="201"/>
      <c r="D202" s="202" t="s">
        <v>138</v>
      </c>
      <c r="E202" s="203" t="s">
        <v>22</v>
      </c>
      <c r="F202" s="204" t="s">
        <v>84</v>
      </c>
      <c r="G202" s="201"/>
      <c r="H202" s="205">
        <v>37.26</v>
      </c>
      <c r="I202" s="206"/>
      <c r="J202" s="201"/>
      <c r="K202" s="201"/>
      <c r="L202" s="207"/>
      <c r="M202" s="208"/>
      <c r="N202" s="209"/>
      <c r="O202" s="209"/>
      <c r="P202" s="209"/>
      <c r="Q202" s="209"/>
      <c r="R202" s="209"/>
      <c r="S202" s="209"/>
      <c r="T202" s="210"/>
      <c r="AT202" s="211" t="s">
        <v>138</v>
      </c>
      <c r="AU202" s="211" t="s">
        <v>86</v>
      </c>
      <c r="AV202" s="11" t="s">
        <v>86</v>
      </c>
      <c r="AW202" s="11" t="s">
        <v>36</v>
      </c>
      <c r="AX202" s="11" t="s">
        <v>77</v>
      </c>
      <c r="AY202" s="211" t="s">
        <v>128</v>
      </c>
    </row>
    <row r="203" spans="2:65" s="1" customFormat="1" ht="22.5" customHeight="1">
      <c r="B203" s="40"/>
      <c r="C203" s="188" t="s">
        <v>436</v>
      </c>
      <c r="D203" s="188" t="s">
        <v>131</v>
      </c>
      <c r="E203" s="189" t="s">
        <v>437</v>
      </c>
      <c r="F203" s="190" t="s">
        <v>438</v>
      </c>
      <c r="G203" s="191" t="s">
        <v>157</v>
      </c>
      <c r="H203" s="192">
        <v>37.26</v>
      </c>
      <c r="I203" s="193"/>
      <c r="J203" s="194">
        <f>ROUND(I203*H203,2)</f>
        <v>0</v>
      </c>
      <c r="K203" s="190" t="s">
        <v>143</v>
      </c>
      <c r="L203" s="60"/>
      <c r="M203" s="195" t="s">
        <v>22</v>
      </c>
      <c r="N203" s="196" t="s">
        <v>43</v>
      </c>
      <c r="O203" s="41"/>
      <c r="P203" s="197">
        <f>O203*H203</f>
        <v>0</v>
      </c>
      <c r="Q203" s="197">
        <v>0</v>
      </c>
      <c r="R203" s="197">
        <f>Q203*H203</f>
        <v>0</v>
      </c>
      <c r="S203" s="197">
        <v>0</v>
      </c>
      <c r="T203" s="198">
        <f>S203*H203</f>
        <v>0</v>
      </c>
      <c r="AR203" s="23" t="s">
        <v>216</v>
      </c>
      <c r="AT203" s="23" t="s">
        <v>131</v>
      </c>
      <c r="AU203" s="23" t="s">
        <v>86</v>
      </c>
      <c r="AY203" s="23" t="s">
        <v>128</v>
      </c>
      <c r="BE203" s="199">
        <f>IF(N203="základní",J203,0)</f>
        <v>0</v>
      </c>
      <c r="BF203" s="199">
        <f>IF(N203="snížená",J203,0)</f>
        <v>0</v>
      </c>
      <c r="BG203" s="199">
        <f>IF(N203="zákl. přenesená",J203,0)</f>
        <v>0</v>
      </c>
      <c r="BH203" s="199">
        <f>IF(N203="sníž. přenesená",J203,0)</f>
        <v>0</v>
      </c>
      <c r="BI203" s="199">
        <f>IF(N203="nulová",J203,0)</f>
        <v>0</v>
      </c>
      <c r="BJ203" s="23" t="s">
        <v>77</v>
      </c>
      <c r="BK203" s="199">
        <f>ROUND(I203*H203,2)</f>
        <v>0</v>
      </c>
      <c r="BL203" s="23" t="s">
        <v>216</v>
      </c>
      <c r="BM203" s="23" t="s">
        <v>439</v>
      </c>
    </row>
    <row r="204" spans="2:65" s="11" customFormat="1" ht="13.5">
      <c r="B204" s="200"/>
      <c r="C204" s="201"/>
      <c r="D204" s="202" t="s">
        <v>138</v>
      </c>
      <c r="E204" s="203" t="s">
        <v>22</v>
      </c>
      <c r="F204" s="204" t="s">
        <v>84</v>
      </c>
      <c r="G204" s="201"/>
      <c r="H204" s="205">
        <v>37.26</v>
      </c>
      <c r="I204" s="206"/>
      <c r="J204" s="201"/>
      <c r="K204" s="201"/>
      <c r="L204" s="207"/>
      <c r="M204" s="208"/>
      <c r="N204" s="209"/>
      <c r="O204" s="209"/>
      <c r="P204" s="209"/>
      <c r="Q204" s="209"/>
      <c r="R204" s="209"/>
      <c r="S204" s="209"/>
      <c r="T204" s="210"/>
      <c r="AT204" s="211" t="s">
        <v>138</v>
      </c>
      <c r="AU204" s="211" t="s">
        <v>86</v>
      </c>
      <c r="AV204" s="11" t="s">
        <v>86</v>
      </c>
      <c r="AW204" s="11" t="s">
        <v>36</v>
      </c>
      <c r="AX204" s="11" t="s">
        <v>77</v>
      </c>
      <c r="AY204" s="211" t="s">
        <v>128</v>
      </c>
    </row>
    <row r="205" spans="2:65" s="1" customFormat="1" ht="22.5" customHeight="1">
      <c r="B205" s="40"/>
      <c r="C205" s="188" t="s">
        <v>440</v>
      </c>
      <c r="D205" s="188" t="s">
        <v>131</v>
      </c>
      <c r="E205" s="189" t="s">
        <v>441</v>
      </c>
      <c r="F205" s="190" t="s">
        <v>442</v>
      </c>
      <c r="G205" s="191" t="s">
        <v>157</v>
      </c>
      <c r="H205" s="192">
        <v>46.5</v>
      </c>
      <c r="I205" s="193"/>
      <c r="J205" s="194">
        <f>ROUND(I205*H205,2)</f>
        <v>0</v>
      </c>
      <c r="K205" s="190" t="s">
        <v>143</v>
      </c>
      <c r="L205" s="60"/>
      <c r="M205" s="195" t="s">
        <v>22</v>
      </c>
      <c r="N205" s="196" t="s">
        <v>43</v>
      </c>
      <c r="O205" s="41"/>
      <c r="P205" s="197">
        <f>O205*H205</f>
        <v>0</v>
      </c>
      <c r="Q205" s="197">
        <v>2.9E-4</v>
      </c>
      <c r="R205" s="197">
        <f>Q205*H205</f>
        <v>1.3485E-2</v>
      </c>
      <c r="S205" s="197">
        <v>0</v>
      </c>
      <c r="T205" s="198">
        <f>S205*H205</f>
        <v>0</v>
      </c>
      <c r="AR205" s="23" t="s">
        <v>216</v>
      </c>
      <c r="AT205" s="23" t="s">
        <v>131</v>
      </c>
      <c r="AU205" s="23" t="s">
        <v>86</v>
      </c>
      <c r="AY205" s="23" t="s">
        <v>128</v>
      </c>
      <c r="BE205" s="199">
        <f>IF(N205="základní",J205,0)</f>
        <v>0</v>
      </c>
      <c r="BF205" s="199">
        <f>IF(N205="snížená",J205,0)</f>
        <v>0</v>
      </c>
      <c r="BG205" s="199">
        <f>IF(N205="zákl. přenesená",J205,0)</f>
        <v>0</v>
      </c>
      <c r="BH205" s="199">
        <f>IF(N205="sníž. přenesená",J205,0)</f>
        <v>0</v>
      </c>
      <c r="BI205" s="199">
        <f>IF(N205="nulová",J205,0)</f>
        <v>0</v>
      </c>
      <c r="BJ205" s="23" t="s">
        <v>77</v>
      </c>
      <c r="BK205" s="199">
        <f>ROUND(I205*H205,2)</f>
        <v>0</v>
      </c>
      <c r="BL205" s="23" t="s">
        <v>216</v>
      </c>
      <c r="BM205" s="23" t="s">
        <v>443</v>
      </c>
    </row>
    <row r="206" spans="2:65" s="11" customFormat="1" ht="13.5">
      <c r="B206" s="200"/>
      <c r="C206" s="201"/>
      <c r="D206" s="212" t="s">
        <v>138</v>
      </c>
      <c r="E206" s="213" t="s">
        <v>22</v>
      </c>
      <c r="F206" s="214" t="s">
        <v>444</v>
      </c>
      <c r="G206" s="201"/>
      <c r="H206" s="215">
        <v>46.5</v>
      </c>
      <c r="I206" s="206"/>
      <c r="J206" s="201"/>
      <c r="K206" s="201"/>
      <c r="L206" s="207"/>
      <c r="M206" s="208"/>
      <c r="N206" s="209"/>
      <c r="O206" s="209"/>
      <c r="P206" s="209"/>
      <c r="Q206" s="209"/>
      <c r="R206" s="209"/>
      <c r="S206" s="209"/>
      <c r="T206" s="210"/>
      <c r="AT206" s="211" t="s">
        <v>138</v>
      </c>
      <c r="AU206" s="211" t="s">
        <v>86</v>
      </c>
      <c r="AV206" s="11" t="s">
        <v>86</v>
      </c>
      <c r="AW206" s="11" t="s">
        <v>36</v>
      </c>
      <c r="AX206" s="11" t="s">
        <v>77</v>
      </c>
      <c r="AY206" s="211" t="s">
        <v>128</v>
      </c>
    </row>
    <row r="207" spans="2:65" s="10" customFormat="1" ht="37.35" customHeight="1">
      <c r="B207" s="171"/>
      <c r="C207" s="172"/>
      <c r="D207" s="173" t="s">
        <v>71</v>
      </c>
      <c r="E207" s="174" t="s">
        <v>300</v>
      </c>
      <c r="F207" s="174" t="s">
        <v>445</v>
      </c>
      <c r="G207" s="172"/>
      <c r="H207" s="172"/>
      <c r="I207" s="175"/>
      <c r="J207" s="176">
        <f>BK207</f>
        <v>0</v>
      </c>
      <c r="K207" s="172"/>
      <c r="L207" s="177"/>
      <c r="M207" s="178"/>
      <c r="N207" s="179"/>
      <c r="O207" s="179"/>
      <c r="P207" s="180">
        <f>P208+P210</f>
        <v>0</v>
      </c>
      <c r="Q207" s="179"/>
      <c r="R207" s="180">
        <f>R208+R210</f>
        <v>0</v>
      </c>
      <c r="S207" s="179"/>
      <c r="T207" s="181">
        <f>T208+T210</f>
        <v>0</v>
      </c>
      <c r="AR207" s="182" t="s">
        <v>129</v>
      </c>
      <c r="AT207" s="183" t="s">
        <v>71</v>
      </c>
      <c r="AU207" s="183" t="s">
        <v>72</v>
      </c>
      <c r="AY207" s="182" t="s">
        <v>128</v>
      </c>
      <c r="BK207" s="184">
        <f>BK208+BK210</f>
        <v>0</v>
      </c>
    </row>
    <row r="208" spans="2:65" s="10" customFormat="1" ht="19.899999999999999" customHeight="1">
      <c r="B208" s="171"/>
      <c r="C208" s="172"/>
      <c r="D208" s="185" t="s">
        <v>71</v>
      </c>
      <c r="E208" s="186" t="s">
        <v>446</v>
      </c>
      <c r="F208" s="186" t="s">
        <v>447</v>
      </c>
      <c r="G208" s="172"/>
      <c r="H208" s="172"/>
      <c r="I208" s="175"/>
      <c r="J208" s="187">
        <f>BK208</f>
        <v>0</v>
      </c>
      <c r="K208" s="172"/>
      <c r="L208" s="177"/>
      <c r="M208" s="178"/>
      <c r="N208" s="179"/>
      <c r="O208" s="179"/>
      <c r="P208" s="180">
        <f>P209</f>
        <v>0</v>
      </c>
      <c r="Q208" s="179"/>
      <c r="R208" s="180">
        <f>R209</f>
        <v>0</v>
      </c>
      <c r="S208" s="179"/>
      <c r="T208" s="181">
        <f>T209</f>
        <v>0</v>
      </c>
      <c r="AR208" s="182" t="s">
        <v>129</v>
      </c>
      <c r="AT208" s="183" t="s">
        <v>71</v>
      </c>
      <c r="AU208" s="183" t="s">
        <v>77</v>
      </c>
      <c r="AY208" s="182" t="s">
        <v>128</v>
      </c>
      <c r="BK208" s="184">
        <f>BK209</f>
        <v>0</v>
      </c>
    </row>
    <row r="209" spans="2:65" s="1" customFormat="1" ht="22.5" customHeight="1">
      <c r="B209" s="40"/>
      <c r="C209" s="188" t="s">
        <v>448</v>
      </c>
      <c r="D209" s="188" t="s">
        <v>131</v>
      </c>
      <c r="E209" s="189" t="s">
        <v>449</v>
      </c>
      <c r="F209" s="190" t="s">
        <v>450</v>
      </c>
      <c r="G209" s="191" t="s">
        <v>207</v>
      </c>
      <c r="H209" s="192">
        <v>1</v>
      </c>
      <c r="I209" s="193"/>
      <c r="J209" s="194">
        <f>ROUND(I209*H209,2)</f>
        <v>0</v>
      </c>
      <c r="K209" s="190" t="s">
        <v>22</v>
      </c>
      <c r="L209" s="60"/>
      <c r="M209" s="195" t="s">
        <v>22</v>
      </c>
      <c r="N209" s="196" t="s">
        <v>43</v>
      </c>
      <c r="O209" s="41"/>
      <c r="P209" s="197">
        <f>O209*H209</f>
        <v>0</v>
      </c>
      <c r="Q209" s="197">
        <v>0</v>
      </c>
      <c r="R209" s="197">
        <f>Q209*H209</f>
        <v>0</v>
      </c>
      <c r="S209" s="197">
        <v>0</v>
      </c>
      <c r="T209" s="198">
        <f>S209*H209</f>
        <v>0</v>
      </c>
      <c r="AR209" s="23" t="s">
        <v>448</v>
      </c>
      <c r="AT209" s="23" t="s">
        <v>131</v>
      </c>
      <c r="AU209" s="23" t="s">
        <v>86</v>
      </c>
      <c r="AY209" s="23" t="s">
        <v>128</v>
      </c>
      <c r="BE209" s="199">
        <f>IF(N209="základní",J209,0)</f>
        <v>0</v>
      </c>
      <c r="BF209" s="199">
        <f>IF(N209="snížená",J209,0)</f>
        <v>0</v>
      </c>
      <c r="BG209" s="199">
        <f>IF(N209="zákl. přenesená",J209,0)</f>
        <v>0</v>
      </c>
      <c r="BH209" s="199">
        <f>IF(N209="sníž. přenesená",J209,0)</f>
        <v>0</v>
      </c>
      <c r="BI209" s="199">
        <f>IF(N209="nulová",J209,0)</f>
        <v>0</v>
      </c>
      <c r="BJ209" s="23" t="s">
        <v>77</v>
      </c>
      <c r="BK209" s="199">
        <f>ROUND(I209*H209,2)</f>
        <v>0</v>
      </c>
      <c r="BL209" s="23" t="s">
        <v>448</v>
      </c>
      <c r="BM209" s="23" t="s">
        <v>451</v>
      </c>
    </row>
    <row r="210" spans="2:65" s="10" customFormat="1" ht="29.85" customHeight="1">
      <c r="B210" s="171"/>
      <c r="C210" s="172"/>
      <c r="D210" s="185" t="s">
        <v>71</v>
      </c>
      <c r="E210" s="186" t="s">
        <v>452</v>
      </c>
      <c r="F210" s="186" t="s">
        <v>453</v>
      </c>
      <c r="G210" s="172"/>
      <c r="H210" s="172"/>
      <c r="I210" s="175"/>
      <c r="J210" s="187">
        <f>BK210</f>
        <v>0</v>
      </c>
      <c r="K210" s="172"/>
      <c r="L210" s="177"/>
      <c r="M210" s="178"/>
      <c r="N210" s="179"/>
      <c r="O210" s="179"/>
      <c r="P210" s="180">
        <f>SUM(P211:P215)</f>
        <v>0</v>
      </c>
      <c r="Q210" s="179"/>
      <c r="R210" s="180">
        <f>SUM(R211:R215)</f>
        <v>0</v>
      </c>
      <c r="S210" s="179"/>
      <c r="T210" s="181">
        <f>SUM(T211:T215)</f>
        <v>0</v>
      </c>
      <c r="AR210" s="182" t="s">
        <v>129</v>
      </c>
      <c r="AT210" s="183" t="s">
        <v>71</v>
      </c>
      <c r="AU210" s="183" t="s">
        <v>77</v>
      </c>
      <c r="AY210" s="182" t="s">
        <v>128</v>
      </c>
      <c r="BK210" s="184">
        <f>SUM(BK211:BK215)</f>
        <v>0</v>
      </c>
    </row>
    <row r="211" spans="2:65" s="1" customFormat="1" ht="31.5" customHeight="1">
      <c r="B211" s="40"/>
      <c r="C211" s="188" t="s">
        <v>454</v>
      </c>
      <c r="D211" s="188" t="s">
        <v>131</v>
      </c>
      <c r="E211" s="189" t="s">
        <v>455</v>
      </c>
      <c r="F211" s="190" t="s">
        <v>456</v>
      </c>
      <c r="G211" s="191" t="s">
        <v>227</v>
      </c>
      <c r="H211" s="192">
        <v>1</v>
      </c>
      <c r="I211" s="193"/>
      <c r="J211" s="194">
        <f>ROUND(I211*H211,2)</f>
        <v>0</v>
      </c>
      <c r="K211" s="190" t="s">
        <v>22</v>
      </c>
      <c r="L211" s="60"/>
      <c r="M211" s="195" t="s">
        <v>22</v>
      </c>
      <c r="N211" s="196" t="s">
        <v>43</v>
      </c>
      <c r="O211" s="41"/>
      <c r="P211" s="197">
        <f>O211*H211</f>
        <v>0</v>
      </c>
      <c r="Q211" s="197">
        <v>0</v>
      </c>
      <c r="R211" s="197">
        <f>Q211*H211</f>
        <v>0</v>
      </c>
      <c r="S211" s="197">
        <v>0</v>
      </c>
      <c r="T211" s="198">
        <f>S211*H211</f>
        <v>0</v>
      </c>
      <c r="AR211" s="23" t="s">
        <v>448</v>
      </c>
      <c r="AT211" s="23" t="s">
        <v>131</v>
      </c>
      <c r="AU211" s="23" t="s">
        <v>86</v>
      </c>
      <c r="AY211" s="23" t="s">
        <v>128</v>
      </c>
      <c r="BE211" s="199">
        <f>IF(N211="základní",J211,0)</f>
        <v>0</v>
      </c>
      <c r="BF211" s="199">
        <f>IF(N211="snížená",J211,0)</f>
        <v>0</v>
      </c>
      <c r="BG211" s="199">
        <f>IF(N211="zákl. přenesená",J211,0)</f>
        <v>0</v>
      </c>
      <c r="BH211" s="199">
        <f>IF(N211="sníž. přenesená",J211,0)</f>
        <v>0</v>
      </c>
      <c r="BI211" s="199">
        <f>IF(N211="nulová",J211,0)</f>
        <v>0</v>
      </c>
      <c r="BJ211" s="23" t="s">
        <v>77</v>
      </c>
      <c r="BK211" s="199">
        <f>ROUND(I211*H211,2)</f>
        <v>0</v>
      </c>
      <c r="BL211" s="23" t="s">
        <v>448</v>
      </c>
      <c r="BM211" s="23" t="s">
        <v>457</v>
      </c>
    </row>
    <row r="212" spans="2:65" s="1" customFormat="1" ht="31.5" customHeight="1">
      <c r="B212" s="40"/>
      <c r="C212" s="188" t="s">
        <v>458</v>
      </c>
      <c r="D212" s="188" t="s">
        <v>131</v>
      </c>
      <c r="E212" s="189" t="s">
        <v>459</v>
      </c>
      <c r="F212" s="190" t="s">
        <v>460</v>
      </c>
      <c r="G212" s="191" t="s">
        <v>227</v>
      </c>
      <c r="H212" s="192">
        <v>1</v>
      </c>
      <c r="I212" s="193"/>
      <c r="J212" s="194">
        <f>ROUND(I212*H212,2)</f>
        <v>0</v>
      </c>
      <c r="K212" s="190" t="s">
        <v>22</v>
      </c>
      <c r="L212" s="60"/>
      <c r="M212" s="195" t="s">
        <v>22</v>
      </c>
      <c r="N212" s="196" t="s">
        <v>43</v>
      </c>
      <c r="O212" s="41"/>
      <c r="P212" s="197">
        <f>O212*H212</f>
        <v>0</v>
      </c>
      <c r="Q212" s="197">
        <v>0</v>
      </c>
      <c r="R212" s="197">
        <f>Q212*H212</f>
        <v>0</v>
      </c>
      <c r="S212" s="197">
        <v>0</v>
      </c>
      <c r="T212" s="198">
        <f>S212*H212</f>
        <v>0</v>
      </c>
      <c r="AR212" s="23" t="s">
        <v>448</v>
      </c>
      <c r="AT212" s="23" t="s">
        <v>131</v>
      </c>
      <c r="AU212" s="23" t="s">
        <v>86</v>
      </c>
      <c r="AY212" s="23" t="s">
        <v>128</v>
      </c>
      <c r="BE212" s="199">
        <f>IF(N212="základní",J212,0)</f>
        <v>0</v>
      </c>
      <c r="BF212" s="199">
        <f>IF(N212="snížená",J212,0)</f>
        <v>0</v>
      </c>
      <c r="BG212" s="199">
        <f>IF(N212="zákl. přenesená",J212,0)</f>
        <v>0</v>
      </c>
      <c r="BH212" s="199">
        <f>IF(N212="sníž. přenesená",J212,0)</f>
        <v>0</v>
      </c>
      <c r="BI212" s="199">
        <f>IF(N212="nulová",J212,0)</f>
        <v>0</v>
      </c>
      <c r="BJ212" s="23" t="s">
        <v>77</v>
      </c>
      <c r="BK212" s="199">
        <f>ROUND(I212*H212,2)</f>
        <v>0</v>
      </c>
      <c r="BL212" s="23" t="s">
        <v>448</v>
      </c>
      <c r="BM212" s="23" t="s">
        <v>461</v>
      </c>
    </row>
    <row r="213" spans="2:65" s="1" customFormat="1" ht="22.5" customHeight="1">
      <c r="B213" s="40"/>
      <c r="C213" s="188" t="s">
        <v>462</v>
      </c>
      <c r="D213" s="188" t="s">
        <v>131</v>
      </c>
      <c r="E213" s="189" t="s">
        <v>463</v>
      </c>
      <c r="F213" s="190" t="s">
        <v>464</v>
      </c>
      <c r="G213" s="191" t="s">
        <v>227</v>
      </c>
      <c r="H213" s="192">
        <v>1</v>
      </c>
      <c r="I213" s="193"/>
      <c r="J213" s="194">
        <f>ROUND(I213*H213,2)</f>
        <v>0</v>
      </c>
      <c r="K213" s="190" t="s">
        <v>22</v>
      </c>
      <c r="L213" s="60"/>
      <c r="M213" s="195" t="s">
        <v>22</v>
      </c>
      <c r="N213" s="196" t="s">
        <v>43</v>
      </c>
      <c r="O213" s="41"/>
      <c r="P213" s="197">
        <f>O213*H213</f>
        <v>0</v>
      </c>
      <c r="Q213" s="197">
        <v>0</v>
      </c>
      <c r="R213" s="197">
        <f>Q213*H213</f>
        <v>0</v>
      </c>
      <c r="S213" s="197">
        <v>0</v>
      </c>
      <c r="T213" s="198">
        <f>S213*H213</f>
        <v>0</v>
      </c>
      <c r="AR213" s="23" t="s">
        <v>448</v>
      </c>
      <c r="AT213" s="23" t="s">
        <v>131</v>
      </c>
      <c r="AU213" s="23" t="s">
        <v>86</v>
      </c>
      <c r="AY213" s="23" t="s">
        <v>128</v>
      </c>
      <c r="BE213" s="199">
        <f>IF(N213="základní",J213,0)</f>
        <v>0</v>
      </c>
      <c r="BF213" s="199">
        <f>IF(N213="snížená",J213,0)</f>
        <v>0</v>
      </c>
      <c r="BG213" s="199">
        <f>IF(N213="zákl. přenesená",J213,0)</f>
        <v>0</v>
      </c>
      <c r="BH213" s="199">
        <f>IF(N213="sníž. přenesená",J213,0)</f>
        <v>0</v>
      </c>
      <c r="BI213" s="199">
        <f>IF(N213="nulová",J213,0)</f>
        <v>0</v>
      </c>
      <c r="BJ213" s="23" t="s">
        <v>77</v>
      </c>
      <c r="BK213" s="199">
        <f>ROUND(I213*H213,2)</f>
        <v>0</v>
      </c>
      <c r="BL213" s="23" t="s">
        <v>448</v>
      </c>
      <c r="BM213" s="23" t="s">
        <v>465</v>
      </c>
    </row>
    <row r="214" spans="2:65" s="1" customFormat="1" ht="22.5" customHeight="1">
      <c r="B214" s="40"/>
      <c r="C214" s="188" t="s">
        <v>466</v>
      </c>
      <c r="D214" s="188" t="s">
        <v>131</v>
      </c>
      <c r="E214" s="189" t="s">
        <v>467</v>
      </c>
      <c r="F214" s="190" t="s">
        <v>468</v>
      </c>
      <c r="G214" s="191" t="s">
        <v>227</v>
      </c>
      <c r="H214" s="192">
        <v>1</v>
      </c>
      <c r="I214" s="193"/>
      <c r="J214" s="194">
        <f>ROUND(I214*H214,2)</f>
        <v>0</v>
      </c>
      <c r="K214" s="190" t="s">
        <v>22</v>
      </c>
      <c r="L214" s="60"/>
      <c r="M214" s="195" t="s">
        <v>22</v>
      </c>
      <c r="N214" s="196" t="s">
        <v>43</v>
      </c>
      <c r="O214" s="41"/>
      <c r="P214" s="197">
        <f>O214*H214</f>
        <v>0</v>
      </c>
      <c r="Q214" s="197">
        <v>0</v>
      </c>
      <c r="R214" s="197">
        <f>Q214*H214</f>
        <v>0</v>
      </c>
      <c r="S214" s="197">
        <v>0</v>
      </c>
      <c r="T214" s="198">
        <f>S214*H214</f>
        <v>0</v>
      </c>
      <c r="AR214" s="23" t="s">
        <v>448</v>
      </c>
      <c r="AT214" s="23" t="s">
        <v>131</v>
      </c>
      <c r="AU214" s="23" t="s">
        <v>86</v>
      </c>
      <c r="AY214" s="23" t="s">
        <v>128</v>
      </c>
      <c r="BE214" s="199">
        <f>IF(N214="základní",J214,0)</f>
        <v>0</v>
      </c>
      <c r="BF214" s="199">
        <f>IF(N214="snížená",J214,0)</f>
        <v>0</v>
      </c>
      <c r="BG214" s="199">
        <f>IF(N214="zákl. přenesená",J214,0)</f>
        <v>0</v>
      </c>
      <c r="BH214" s="199">
        <f>IF(N214="sníž. přenesená",J214,0)</f>
        <v>0</v>
      </c>
      <c r="BI214" s="199">
        <f>IF(N214="nulová",J214,0)</f>
        <v>0</v>
      </c>
      <c r="BJ214" s="23" t="s">
        <v>77</v>
      </c>
      <c r="BK214" s="199">
        <f>ROUND(I214*H214,2)</f>
        <v>0</v>
      </c>
      <c r="BL214" s="23" t="s">
        <v>448</v>
      </c>
      <c r="BM214" s="23" t="s">
        <v>469</v>
      </c>
    </row>
    <row r="215" spans="2:65" s="1" customFormat="1" ht="22.5" customHeight="1">
      <c r="B215" s="40"/>
      <c r="C215" s="188" t="s">
        <v>470</v>
      </c>
      <c r="D215" s="188" t="s">
        <v>131</v>
      </c>
      <c r="E215" s="189" t="s">
        <v>471</v>
      </c>
      <c r="F215" s="190" t="s">
        <v>472</v>
      </c>
      <c r="G215" s="191" t="s">
        <v>227</v>
      </c>
      <c r="H215" s="192">
        <v>1</v>
      </c>
      <c r="I215" s="193"/>
      <c r="J215" s="194">
        <f>ROUND(I215*H215,2)</f>
        <v>0</v>
      </c>
      <c r="K215" s="190" t="s">
        <v>22</v>
      </c>
      <c r="L215" s="60"/>
      <c r="M215" s="195" t="s">
        <v>22</v>
      </c>
      <c r="N215" s="248" t="s">
        <v>43</v>
      </c>
      <c r="O215" s="249"/>
      <c r="P215" s="250">
        <f>O215*H215</f>
        <v>0</v>
      </c>
      <c r="Q215" s="250">
        <v>0</v>
      </c>
      <c r="R215" s="250">
        <f>Q215*H215</f>
        <v>0</v>
      </c>
      <c r="S215" s="250">
        <v>0</v>
      </c>
      <c r="T215" s="251">
        <f>S215*H215</f>
        <v>0</v>
      </c>
      <c r="AR215" s="23" t="s">
        <v>448</v>
      </c>
      <c r="AT215" s="23" t="s">
        <v>131</v>
      </c>
      <c r="AU215" s="23" t="s">
        <v>86</v>
      </c>
      <c r="AY215" s="23" t="s">
        <v>128</v>
      </c>
      <c r="BE215" s="199">
        <f>IF(N215="základní",J215,0)</f>
        <v>0</v>
      </c>
      <c r="BF215" s="199">
        <f>IF(N215="snížená",J215,0)</f>
        <v>0</v>
      </c>
      <c r="BG215" s="199">
        <f>IF(N215="zákl. přenesená",J215,0)</f>
        <v>0</v>
      </c>
      <c r="BH215" s="199">
        <f>IF(N215="sníž. přenesená",J215,0)</f>
        <v>0</v>
      </c>
      <c r="BI215" s="199">
        <f>IF(N215="nulová",J215,0)</f>
        <v>0</v>
      </c>
      <c r="BJ215" s="23" t="s">
        <v>77</v>
      </c>
      <c r="BK215" s="199">
        <f>ROUND(I215*H215,2)</f>
        <v>0</v>
      </c>
      <c r="BL215" s="23" t="s">
        <v>448</v>
      </c>
      <c r="BM215" s="23" t="s">
        <v>473</v>
      </c>
    </row>
    <row r="216" spans="2:65" s="1" customFormat="1" ht="6.95" customHeight="1">
      <c r="B216" s="55"/>
      <c r="C216" s="56"/>
      <c r="D216" s="56"/>
      <c r="E216" s="56"/>
      <c r="F216" s="56"/>
      <c r="G216" s="56"/>
      <c r="H216" s="56"/>
      <c r="I216" s="134"/>
      <c r="J216" s="56"/>
      <c r="K216" s="56"/>
      <c r="L216" s="60"/>
    </row>
  </sheetData>
  <sheetProtection password="CC35" sheet="1" objects="1" scenarios="1" formatCells="0" formatColumns="0" formatRows="0" sort="0" autoFilter="0"/>
  <autoFilter ref="C86:K215"/>
  <mergeCells count="6">
    <mergeCell ref="L2:V2"/>
    <mergeCell ref="E7:H7"/>
    <mergeCell ref="E22:H22"/>
    <mergeCell ref="E43:H43"/>
    <mergeCell ref="E79:H79"/>
    <mergeCell ref="G1:H1"/>
  </mergeCells>
  <hyperlinks>
    <hyperlink ref="F1:G1" location="C2" display="1) Krycí list soupisu"/>
    <hyperlink ref="G1:H1" location="C50" display="2) Rekapitulace"/>
    <hyperlink ref="J1" location="C8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6"/>
  <sheetViews>
    <sheetView showGridLines="0" workbookViewId="0"/>
  </sheetViews>
  <sheetFormatPr defaultRowHeight="13.5"/>
  <cols>
    <col min="1" max="1" width="8.33203125" style="252" customWidth="1"/>
    <col min="2" max="2" width="1.6640625" style="252" customWidth="1"/>
    <col min="3" max="4" width="5" style="252" customWidth="1"/>
    <col min="5" max="5" width="11.6640625" style="252" customWidth="1"/>
    <col min="6" max="6" width="9.1640625" style="252" customWidth="1"/>
    <col min="7" max="7" width="5" style="252" customWidth="1"/>
    <col min="8" max="8" width="77.83203125" style="252" customWidth="1"/>
    <col min="9" max="10" width="20" style="252" customWidth="1"/>
    <col min="11" max="11" width="1.6640625" style="252" customWidth="1"/>
  </cols>
  <sheetData>
    <row r="1" spans="2:11" ht="37.5" customHeight="1"/>
    <row r="2" spans="2:11" ht="7.5" customHeight="1">
      <c r="B2" s="253"/>
      <c r="C2" s="254"/>
      <c r="D2" s="254"/>
      <c r="E2" s="254"/>
      <c r="F2" s="254"/>
      <c r="G2" s="254"/>
      <c r="H2" s="254"/>
      <c r="I2" s="254"/>
      <c r="J2" s="254"/>
      <c r="K2" s="255"/>
    </row>
    <row r="3" spans="2:11" s="14" customFormat="1" ht="45" customHeight="1">
      <c r="B3" s="256"/>
      <c r="C3" s="375" t="s">
        <v>474</v>
      </c>
      <c r="D3" s="375"/>
      <c r="E3" s="375"/>
      <c r="F3" s="375"/>
      <c r="G3" s="375"/>
      <c r="H3" s="375"/>
      <c r="I3" s="375"/>
      <c r="J3" s="375"/>
      <c r="K3" s="257"/>
    </row>
    <row r="4" spans="2:11" ht="25.5" customHeight="1">
      <c r="B4" s="258"/>
      <c r="C4" s="379" t="s">
        <v>475</v>
      </c>
      <c r="D4" s="379"/>
      <c r="E4" s="379"/>
      <c r="F4" s="379"/>
      <c r="G4" s="379"/>
      <c r="H4" s="379"/>
      <c r="I4" s="379"/>
      <c r="J4" s="379"/>
      <c r="K4" s="259"/>
    </row>
    <row r="5" spans="2:11" ht="5.25" customHeight="1">
      <c r="B5" s="258"/>
      <c r="C5" s="260"/>
      <c r="D5" s="260"/>
      <c r="E5" s="260"/>
      <c r="F5" s="260"/>
      <c r="G5" s="260"/>
      <c r="H5" s="260"/>
      <c r="I5" s="260"/>
      <c r="J5" s="260"/>
      <c r="K5" s="259"/>
    </row>
    <row r="6" spans="2:11" ht="15" customHeight="1">
      <c r="B6" s="258"/>
      <c r="C6" s="378" t="s">
        <v>476</v>
      </c>
      <c r="D6" s="378"/>
      <c r="E6" s="378"/>
      <c r="F6" s="378"/>
      <c r="G6" s="378"/>
      <c r="H6" s="378"/>
      <c r="I6" s="378"/>
      <c r="J6" s="378"/>
      <c r="K6" s="259"/>
    </row>
    <row r="7" spans="2:11" ht="15" customHeight="1">
      <c r="B7" s="262"/>
      <c r="C7" s="378" t="s">
        <v>477</v>
      </c>
      <c r="D7" s="378"/>
      <c r="E7" s="378"/>
      <c r="F7" s="378"/>
      <c r="G7" s="378"/>
      <c r="H7" s="378"/>
      <c r="I7" s="378"/>
      <c r="J7" s="378"/>
      <c r="K7" s="259"/>
    </row>
    <row r="8" spans="2:11" ht="12.75" customHeight="1">
      <c r="B8" s="262"/>
      <c r="C8" s="261"/>
      <c r="D8" s="261"/>
      <c r="E8" s="261"/>
      <c r="F8" s="261"/>
      <c r="G8" s="261"/>
      <c r="H8" s="261"/>
      <c r="I8" s="261"/>
      <c r="J8" s="261"/>
      <c r="K8" s="259"/>
    </row>
    <row r="9" spans="2:11" ht="15" customHeight="1">
      <c r="B9" s="262"/>
      <c r="C9" s="378" t="s">
        <v>478</v>
      </c>
      <c r="D9" s="378"/>
      <c r="E9" s="378"/>
      <c r="F9" s="378"/>
      <c r="G9" s="378"/>
      <c r="H9" s="378"/>
      <c r="I9" s="378"/>
      <c r="J9" s="378"/>
      <c r="K9" s="259"/>
    </row>
    <row r="10" spans="2:11" ht="15" customHeight="1">
      <c r="B10" s="262"/>
      <c r="C10" s="261"/>
      <c r="D10" s="378" t="s">
        <v>479</v>
      </c>
      <c r="E10" s="378"/>
      <c r="F10" s="378"/>
      <c r="G10" s="378"/>
      <c r="H10" s="378"/>
      <c r="I10" s="378"/>
      <c r="J10" s="378"/>
      <c r="K10" s="259"/>
    </row>
    <row r="11" spans="2:11" ht="15" customHeight="1">
      <c r="B11" s="262"/>
      <c r="C11" s="263"/>
      <c r="D11" s="378" t="s">
        <v>480</v>
      </c>
      <c r="E11" s="378"/>
      <c r="F11" s="378"/>
      <c r="G11" s="378"/>
      <c r="H11" s="378"/>
      <c r="I11" s="378"/>
      <c r="J11" s="378"/>
      <c r="K11" s="259"/>
    </row>
    <row r="12" spans="2:11" ht="12.75" customHeight="1">
      <c r="B12" s="262"/>
      <c r="C12" s="263"/>
      <c r="D12" s="263"/>
      <c r="E12" s="263"/>
      <c r="F12" s="263"/>
      <c r="G12" s="263"/>
      <c r="H12" s="263"/>
      <c r="I12" s="263"/>
      <c r="J12" s="263"/>
      <c r="K12" s="259"/>
    </row>
    <row r="13" spans="2:11" ht="15" customHeight="1">
      <c r="B13" s="262"/>
      <c r="C13" s="263"/>
      <c r="D13" s="378" t="s">
        <v>481</v>
      </c>
      <c r="E13" s="378"/>
      <c r="F13" s="378"/>
      <c r="G13" s="378"/>
      <c r="H13" s="378"/>
      <c r="I13" s="378"/>
      <c r="J13" s="378"/>
      <c r="K13" s="259"/>
    </row>
    <row r="14" spans="2:11" ht="15" customHeight="1">
      <c r="B14" s="262"/>
      <c r="C14" s="263"/>
      <c r="D14" s="378" t="s">
        <v>482</v>
      </c>
      <c r="E14" s="378"/>
      <c r="F14" s="378"/>
      <c r="G14" s="378"/>
      <c r="H14" s="378"/>
      <c r="I14" s="378"/>
      <c r="J14" s="378"/>
      <c r="K14" s="259"/>
    </row>
    <row r="15" spans="2:11" ht="15" customHeight="1">
      <c r="B15" s="262"/>
      <c r="C15" s="263"/>
      <c r="D15" s="378" t="s">
        <v>483</v>
      </c>
      <c r="E15" s="378"/>
      <c r="F15" s="378"/>
      <c r="G15" s="378"/>
      <c r="H15" s="378"/>
      <c r="I15" s="378"/>
      <c r="J15" s="378"/>
      <c r="K15" s="259"/>
    </row>
    <row r="16" spans="2:11" ht="15" customHeight="1">
      <c r="B16" s="262"/>
      <c r="C16" s="263"/>
      <c r="D16" s="263"/>
      <c r="E16" s="264" t="s">
        <v>76</v>
      </c>
      <c r="F16" s="378" t="s">
        <v>484</v>
      </c>
      <c r="G16" s="378"/>
      <c r="H16" s="378"/>
      <c r="I16" s="378"/>
      <c r="J16" s="378"/>
      <c r="K16" s="259"/>
    </row>
    <row r="17" spans="2:11" ht="15" customHeight="1">
      <c r="B17" s="262"/>
      <c r="C17" s="263"/>
      <c r="D17" s="263"/>
      <c r="E17" s="264" t="s">
        <v>485</v>
      </c>
      <c r="F17" s="378" t="s">
        <v>486</v>
      </c>
      <c r="G17" s="378"/>
      <c r="H17" s="378"/>
      <c r="I17" s="378"/>
      <c r="J17" s="378"/>
      <c r="K17" s="259"/>
    </row>
    <row r="18" spans="2:11" ht="15" customHeight="1">
      <c r="B18" s="262"/>
      <c r="C18" s="263"/>
      <c r="D18" s="263"/>
      <c r="E18" s="264" t="s">
        <v>487</v>
      </c>
      <c r="F18" s="378" t="s">
        <v>488</v>
      </c>
      <c r="G18" s="378"/>
      <c r="H18" s="378"/>
      <c r="I18" s="378"/>
      <c r="J18" s="378"/>
      <c r="K18" s="259"/>
    </row>
    <row r="19" spans="2:11" ht="15" customHeight="1">
      <c r="B19" s="262"/>
      <c r="C19" s="263"/>
      <c r="D19" s="263"/>
      <c r="E19" s="264" t="s">
        <v>489</v>
      </c>
      <c r="F19" s="378" t="s">
        <v>490</v>
      </c>
      <c r="G19" s="378"/>
      <c r="H19" s="378"/>
      <c r="I19" s="378"/>
      <c r="J19" s="378"/>
      <c r="K19" s="259"/>
    </row>
    <row r="20" spans="2:11" ht="15" customHeight="1">
      <c r="B20" s="262"/>
      <c r="C20" s="263"/>
      <c r="D20" s="263"/>
      <c r="E20" s="264" t="s">
        <v>491</v>
      </c>
      <c r="F20" s="378" t="s">
        <v>492</v>
      </c>
      <c r="G20" s="378"/>
      <c r="H20" s="378"/>
      <c r="I20" s="378"/>
      <c r="J20" s="378"/>
      <c r="K20" s="259"/>
    </row>
    <row r="21" spans="2:11" ht="15" customHeight="1">
      <c r="B21" s="262"/>
      <c r="C21" s="263"/>
      <c r="D21" s="263"/>
      <c r="E21" s="264" t="s">
        <v>493</v>
      </c>
      <c r="F21" s="378" t="s">
        <v>494</v>
      </c>
      <c r="G21" s="378"/>
      <c r="H21" s="378"/>
      <c r="I21" s="378"/>
      <c r="J21" s="378"/>
      <c r="K21" s="259"/>
    </row>
    <row r="22" spans="2:11" ht="12.75" customHeight="1">
      <c r="B22" s="262"/>
      <c r="C22" s="263"/>
      <c r="D22" s="263"/>
      <c r="E22" s="263"/>
      <c r="F22" s="263"/>
      <c r="G22" s="263"/>
      <c r="H22" s="263"/>
      <c r="I22" s="263"/>
      <c r="J22" s="263"/>
      <c r="K22" s="259"/>
    </row>
    <row r="23" spans="2:11" ht="15" customHeight="1">
      <c r="B23" s="262"/>
      <c r="C23" s="378" t="s">
        <v>495</v>
      </c>
      <c r="D23" s="378"/>
      <c r="E23" s="378"/>
      <c r="F23" s="378"/>
      <c r="G23" s="378"/>
      <c r="H23" s="378"/>
      <c r="I23" s="378"/>
      <c r="J23" s="378"/>
      <c r="K23" s="259"/>
    </row>
    <row r="24" spans="2:11" ht="15" customHeight="1">
      <c r="B24" s="262"/>
      <c r="C24" s="378" t="s">
        <v>496</v>
      </c>
      <c r="D24" s="378"/>
      <c r="E24" s="378"/>
      <c r="F24" s="378"/>
      <c r="G24" s="378"/>
      <c r="H24" s="378"/>
      <c r="I24" s="378"/>
      <c r="J24" s="378"/>
      <c r="K24" s="259"/>
    </row>
    <row r="25" spans="2:11" ht="15" customHeight="1">
      <c r="B25" s="262"/>
      <c r="C25" s="261"/>
      <c r="D25" s="378" t="s">
        <v>497</v>
      </c>
      <c r="E25" s="378"/>
      <c r="F25" s="378"/>
      <c r="G25" s="378"/>
      <c r="H25" s="378"/>
      <c r="I25" s="378"/>
      <c r="J25" s="378"/>
      <c r="K25" s="259"/>
    </row>
    <row r="26" spans="2:11" ht="15" customHeight="1">
      <c r="B26" s="262"/>
      <c r="C26" s="263"/>
      <c r="D26" s="378" t="s">
        <v>498</v>
      </c>
      <c r="E26" s="378"/>
      <c r="F26" s="378"/>
      <c r="G26" s="378"/>
      <c r="H26" s="378"/>
      <c r="I26" s="378"/>
      <c r="J26" s="378"/>
      <c r="K26" s="259"/>
    </row>
    <row r="27" spans="2:11" ht="12.75" customHeight="1">
      <c r="B27" s="262"/>
      <c r="C27" s="263"/>
      <c r="D27" s="263"/>
      <c r="E27" s="263"/>
      <c r="F27" s="263"/>
      <c r="G27" s="263"/>
      <c r="H27" s="263"/>
      <c r="I27" s="263"/>
      <c r="J27" s="263"/>
      <c r="K27" s="259"/>
    </row>
    <row r="28" spans="2:11" ht="15" customHeight="1">
      <c r="B28" s="262"/>
      <c r="C28" s="263"/>
      <c r="D28" s="378" t="s">
        <v>499</v>
      </c>
      <c r="E28" s="378"/>
      <c r="F28" s="378"/>
      <c r="G28" s="378"/>
      <c r="H28" s="378"/>
      <c r="I28" s="378"/>
      <c r="J28" s="378"/>
      <c r="K28" s="259"/>
    </row>
    <row r="29" spans="2:11" ht="15" customHeight="1">
      <c r="B29" s="262"/>
      <c r="C29" s="263"/>
      <c r="D29" s="378" t="s">
        <v>500</v>
      </c>
      <c r="E29" s="378"/>
      <c r="F29" s="378"/>
      <c r="G29" s="378"/>
      <c r="H29" s="378"/>
      <c r="I29" s="378"/>
      <c r="J29" s="378"/>
      <c r="K29" s="259"/>
    </row>
    <row r="30" spans="2:11" ht="12.75" customHeight="1">
      <c r="B30" s="262"/>
      <c r="C30" s="263"/>
      <c r="D30" s="263"/>
      <c r="E30" s="263"/>
      <c r="F30" s="263"/>
      <c r="G30" s="263"/>
      <c r="H30" s="263"/>
      <c r="I30" s="263"/>
      <c r="J30" s="263"/>
      <c r="K30" s="259"/>
    </row>
    <row r="31" spans="2:11" ht="15" customHeight="1">
      <c r="B31" s="262"/>
      <c r="C31" s="263"/>
      <c r="D31" s="378" t="s">
        <v>501</v>
      </c>
      <c r="E31" s="378"/>
      <c r="F31" s="378"/>
      <c r="G31" s="378"/>
      <c r="H31" s="378"/>
      <c r="I31" s="378"/>
      <c r="J31" s="378"/>
      <c r="K31" s="259"/>
    </row>
    <row r="32" spans="2:11" ht="15" customHeight="1">
      <c r="B32" s="262"/>
      <c r="C32" s="263"/>
      <c r="D32" s="378" t="s">
        <v>502</v>
      </c>
      <c r="E32" s="378"/>
      <c r="F32" s="378"/>
      <c r="G32" s="378"/>
      <c r="H32" s="378"/>
      <c r="I32" s="378"/>
      <c r="J32" s="378"/>
      <c r="K32" s="259"/>
    </row>
    <row r="33" spans="2:11" ht="15" customHeight="1">
      <c r="B33" s="262"/>
      <c r="C33" s="263"/>
      <c r="D33" s="378" t="s">
        <v>503</v>
      </c>
      <c r="E33" s="378"/>
      <c r="F33" s="378"/>
      <c r="G33" s="378"/>
      <c r="H33" s="378"/>
      <c r="I33" s="378"/>
      <c r="J33" s="378"/>
      <c r="K33" s="259"/>
    </row>
    <row r="34" spans="2:11" ht="15" customHeight="1">
      <c r="B34" s="262"/>
      <c r="C34" s="263"/>
      <c r="D34" s="261"/>
      <c r="E34" s="265" t="s">
        <v>113</v>
      </c>
      <c r="F34" s="261"/>
      <c r="G34" s="378" t="s">
        <v>504</v>
      </c>
      <c r="H34" s="378"/>
      <c r="I34" s="378"/>
      <c r="J34" s="378"/>
      <c r="K34" s="259"/>
    </row>
    <row r="35" spans="2:11" ht="30.75" customHeight="1">
      <c r="B35" s="262"/>
      <c r="C35" s="263"/>
      <c r="D35" s="261"/>
      <c r="E35" s="265" t="s">
        <v>505</v>
      </c>
      <c r="F35" s="261"/>
      <c r="G35" s="378" t="s">
        <v>506</v>
      </c>
      <c r="H35" s="378"/>
      <c r="I35" s="378"/>
      <c r="J35" s="378"/>
      <c r="K35" s="259"/>
    </row>
    <row r="36" spans="2:11" ht="15" customHeight="1">
      <c r="B36" s="262"/>
      <c r="C36" s="263"/>
      <c r="D36" s="261"/>
      <c r="E36" s="265" t="s">
        <v>53</v>
      </c>
      <c r="F36" s="261"/>
      <c r="G36" s="378" t="s">
        <v>507</v>
      </c>
      <c r="H36" s="378"/>
      <c r="I36" s="378"/>
      <c r="J36" s="378"/>
      <c r="K36" s="259"/>
    </row>
    <row r="37" spans="2:11" ht="15" customHeight="1">
      <c r="B37" s="262"/>
      <c r="C37" s="263"/>
      <c r="D37" s="261"/>
      <c r="E37" s="265" t="s">
        <v>114</v>
      </c>
      <c r="F37" s="261"/>
      <c r="G37" s="378" t="s">
        <v>508</v>
      </c>
      <c r="H37" s="378"/>
      <c r="I37" s="378"/>
      <c r="J37" s="378"/>
      <c r="K37" s="259"/>
    </row>
    <row r="38" spans="2:11" ht="15" customHeight="1">
      <c r="B38" s="262"/>
      <c r="C38" s="263"/>
      <c r="D38" s="261"/>
      <c r="E38" s="265" t="s">
        <v>115</v>
      </c>
      <c r="F38" s="261"/>
      <c r="G38" s="378" t="s">
        <v>509</v>
      </c>
      <c r="H38" s="378"/>
      <c r="I38" s="378"/>
      <c r="J38" s="378"/>
      <c r="K38" s="259"/>
    </row>
    <row r="39" spans="2:11" ht="15" customHeight="1">
      <c r="B39" s="262"/>
      <c r="C39" s="263"/>
      <c r="D39" s="261"/>
      <c r="E39" s="265" t="s">
        <v>116</v>
      </c>
      <c r="F39" s="261"/>
      <c r="G39" s="378" t="s">
        <v>510</v>
      </c>
      <c r="H39" s="378"/>
      <c r="I39" s="378"/>
      <c r="J39" s="378"/>
      <c r="K39" s="259"/>
    </row>
    <row r="40" spans="2:11" ht="15" customHeight="1">
      <c r="B40" s="262"/>
      <c r="C40" s="263"/>
      <c r="D40" s="261"/>
      <c r="E40" s="265" t="s">
        <v>511</v>
      </c>
      <c r="F40" s="261"/>
      <c r="G40" s="378" t="s">
        <v>512</v>
      </c>
      <c r="H40" s="378"/>
      <c r="I40" s="378"/>
      <c r="J40" s="378"/>
      <c r="K40" s="259"/>
    </row>
    <row r="41" spans="2:11" ht="15" customHeight="1">
      <c r="B41" s="262"/>
      <c r="C41" s="263"/>
      <c r="D41" s="261"/>
      <c r="E41" s="265"/>
      <c r="F41" s="261"/>
      <c r="G41" s="378" t="s">
        <v>513</v>
      </c>
      <c r="H41" s="378"/>
      <c r="I41" s="378"/>
      <c r="J41" s="378"/>
      <c r="K41" s="259"/>
    </row>
    <row r="42" spans="2:11" ht="15" customHeight="1">
      <c r="B42" s="262"/>
      <c r="C42" s="263"/>
      <c r="D42" s="261"/>
      <c r="E42" s="265" t="s">
        <v>514</v>
      </c>
      <c r="F42" s="261"/>
      <c r="G42" s="378" t="s">
        <v>515</v>
      </c>
      <c r="H42" s="378"/>
      <c r="I42" s="378"/>
      <c r="J42" s="378"/>
      <c r="K42" s="259"/>
    </row>
    <row r="43" spans="2:11" ht="15" customHeight="1">
      <c r="B43" s="262"/>
      <c r="C43" s="263"/>
      <c r="D43" s="261"/>
      <c r="E43" s="265" t="s">
        <v>118</v>
      </c>
      <c r="F43" s="261"/>
      <c r="G43" s="378" t="s">
        <v>516</v>
      </c>
      <c r="H43" s="378"/>
      <c r="I43" s="378"/>
      <c r="J43" s="378"/>
      <c r="K43" s="259"/>
    </row>
    <row r="44" spans="2:11" ht="12.75" customHeight="1">
      <c r="B44" s="262"/>
      <c r="C44" s="263"/>
      <c r="D44" s="261"/>
      <c r="E44" s="261"/>
      <c r="F44" s="261"/>
      <c r="G44" s="261"/>
      <c r="H44" s="261"/>
      <c r="I44" s="261"/>
      <c r="J44" s="261"/>
      <c r="K44" s="259"/>
    </row>
    <row r="45" spans="2:11" ht="15" customHeight="1">
      <c r="B45" s="262"/>
      <c r="C45" s="263"/>
      <c r="D45" s="378" t="s">
        <v>517</v>
      </c>
      <c r="E45" s="378"/>
      <c r="F45" s="378"/>
      <c r="G45" s="378"/>
      <c r="H45" s="378"/>
      <c r="I45" s="378"/>
      <c r="J45" s="378"/>
      <c r="K45" s="259"/>
    </row>
    <row r="46" spans="2:11" ht="15" customHeight="1">
      <c r="B46" s="262"/>
      <c r="C46" s="263"/>
      <c r="D46" s="263"/>
      <c r="E46" s="378" t="s">
        <v>518</v>
      </c>
      <c r="F46" s="378"/>
      <c r="G46" s="378"/>
      <c r="H46" s="378"/>
      <c r="I46" s="378"/>
      <c r="J46" s="378"/>
      <c r="K46" s="259"/>
    </row>
    <row r="47" spans="2:11" ht="15" customHeight="1">
      <c r="B47" s="262"/>
      <c r="C47" s="263"/>
      <c r="D47" s="263"/>
      <c r="E47" s="378" t="s">
        <v>519</v>
      </c>
      <c r="F47" s="378"/>
      <c r="G47" s="378"/>
      <c r="H47" s="378"/>
      <c r="I47" s="378"/>
      <c r="J47" s="378"/>
      <c r="K47" s="259"/>
    </row>
    <row r="48" spans="2:11" ht="15" customHeight="1">
      <c r="B48" s="262"/>
      <c r="C48" s="263"/>
      <c r="D48" s="263"/>
      <c r="E48" s="378" t="s">
        <v>520</v>
      </c>
      <c r="F48" s="378"/>
      <c r="G48" s="378"/>
      <c r="H48" s="378"/>
      <c r="I48" s="378"/>
      <c r="J48" s="378"/>
      <c r="K48" s="259"/>
    </row>
    <row r="49" spans="2:11" ht="15" customHeight="1">
      <c r="B49" s="262"/>
      <c r="C49" s="263"/>
      <c r="D49" s="378" t="s">
        <v>521</v>
      </c>
      <c r="E49" s="378"/>
      <c r="F49" s="378"/>
      <c r="G49" s="378"/>
      <c r="H49" s="378"/>
      <c r="I49" s="378"/>
      <c r="J49" s="378"/>
      <c r="K49" s="259"/>
    </row>
    <row r="50" spans="2:11" ht="25.5" customHeight="1">
      <c r="B50" s="258"/>
      <c r="C50" s="379" t="s">
        <v>522</v>
      </c>
      <c r="D50" s="379"/>
      <c r="E50" s="379"/>
      <c r="F50" s="379"/>
      <c r="G50" s="379"/>
      <c r="H50" s="379"/>
      <c r="I50" s="379"/>
      <c r="J50" s="379"/>
      <c r="K50" s="259"/>
    </row>
    <row r="51" spans="2:11" ht="5.25" customHeight="1">
      <c r="B51" s="258"/>
      <c r="C51" s="260"/>
      <c r="D51" s="260"/>
      <c r="E51" s="260"/>
      <c r="F51" s="260"/>
      <c r="G51" s="260"/>
      <c r="H51" s="260"/>
      <c r="I51" s="260"/>
      <c r="J51" s="260"/>
      <c r="K51" s="259"/>
    </row>
    <row r="52" spans="2:11" ht="15" customHeight="1">
      <c r="B52" s="258"/>
      <c r="C52" s="378" t="s">
        <v>523</v>
      </c>
      <c r="D52" s="378"/>
      <c r="E52" s="378"/>
      <c r="F52" s="378"/>
      <c r="G52" s="378"/>
      <c r="H52" s="378"/>
      <c r="I52" s="378"/>
      <c r="J52" s="378"/>
      <c r="K52" s="259"/>
    </row>
    <row r="53" spans="2:11" ht="15" customHeight="1">
      <c r="B53" s="258"/>
      <c r="C53" s="378" t="s">
        <v>524</v>
      </c>
      <c r="D53" s="378"/>
      <c r="E53" s="378"/>
      <c r="F53" s="378"/>
      <c r="G53" s="378"/>
      <c r="H53" s="378"/>
      <c r="I53" s="378"/>
      <c r="J53" s="378"/>
      <c r="K53" s="259"/>
    </row>
    <row r="54" spans="2:11" ht="12.75" customHeight="1">
      <c r="B54" s="258"/>
      <c r="C54" s="261"/>
      <c r="D54" s="261"/>
      <c r="E54" s="261"/>
      <c r="F54" s="261"/>
      <c r="G54" s="261"/>
      <c r="H54" s="261"/>
      <c r="I54" s="261"/>
      <c r="J54" s="261"/>
      <c r="K54" s="259"/>
    </row>
    <row r="55" spans="2:11" ht="15" customHeight="1">
      <c r="B55" s="258"/>
      <c r="C55" s="378" t="s">
        <v>525</v>
      </c>
      <c r="D55" s="378"/>
      <c r="E55" s="378"/>
      <c r="F55" s="378"/>
      <c r="G55" s="378"/>
      <c r="H55" s="378"/>
      <c r="I55" s="378"/>
      <c r="J55" s="378"/>
      <c r="K55" s="259"/>
    </row>
    <row r="56" spans="2:11" ht="15" customHeight="1">
      <c r="B56" s="258"/>
      <c r="C56" s="263"/>
      <c r="D56" s="378" t="s">
        <v>526</v>
      </c>
      <c r="E56" s="378"/>
      <c r="F56" s="378"/>
      <c r="G56" s="378"/>
      <c r="H56" s="378"/>
      <c r="I56" s="378"/>
      <c r="J56" s="378"/>
      <c r="K56" s="259"/>
    </row>
    <row r="57" spans="2:11" ht="15" customHeight="1">
      <c r="B57" s="258"/>
      <c r="C57" s="263"/>
      <c r="D57" s="378" t="s">
        <v>527</v>
      </c>
      <c r="E57" s="378"/>
      <c r="F57" s="378"/>
      <c r="G57" s="378"/>
      <c r="H57" s="378"/>
      <c r="I57" s="378"/>
      <c r="J57" s="378"/>
      <c r="K57" s="259"/>
    </row>
    <row r="58" spans="2:11" ht="15" customHeight="1">
      <c r="B58" s="258"/>
      <c r="C58" s="263"/>
      <c r="D58" s="378" t="s">
        <v>528</v>
      </c>
      <c r="E58" s="378"/>
      <c r="F58" s="378"/>
      <c r="G58" s="378"/>
      <c r="H58" s="378"/>
      <c r="I58" s="378"/>
      <c r="J58" s="378"/>
      <c r="K58" s="259"/>
    </row>
    <row r="59" spans="2:11" ht="15" customHeight="1">
      <c r="B59" s="258"/>
      <c r="C59" s="263"/>
      <c r="D59" s="378" t="s">
        <v>529</v>
      </c>
      <c r="E59" s="378"/>
      <c r="F59" s="378"/>
      <c r="G59" s="378"/>
      <c r="H59" s="378"/>
      <c r="I59" s="378"/>
      <c r="J59" s="378"/>
      <c r="K59" s="259"/>
    </row>
    <row r="60" spans="2:11" ht="15" customHeight="1">
      <c r="B60" s="258"/>
      <c r="C60" s="263"/>
      <c r="D60" s="377" t="s">
        <v>530</v>
      </c>
      <c r="E60" s="377"/>
      <c r="F60" s="377"/>
      <c r="G60" s="377"/>
      <c r="H60" s="377"/>
      <c r="I60" s="377"/>
      <c r="J60" s="377"/>
      <c r="K60" s="259"/>
    </row>
    <row r="61" spans="2:11" ht="15" customHeight="1">
      <c r="B61" s="258"/>
      <c r="C61" s="263"/>
      <c r="D61" s="378" t="s">
        <v>531</v>
      </c>
      <c r="E61" s="378"/>
      <c r="F61" s="378"/>
      <c r="G61" s="378"/>
      <c r="H61" s="378"/>
      <c r="I61" s="378"/>
      <c r="J61" s="378"/>
      <c r="K61" s="259"/>
    </row>
    <row r="62" spans="2:11" ht="12.75" customHeight="1">
      <c r="B62" s="258"/>
      <c r="C62" s="263"/>
      <c r="D62" s="263"/>
      <c r="E62" s="266"/>
      <c r="F62" s="263"/>
      <c r="G62" s="263"/>
      <c r="H62" s="263"/>
      <c r="I62" s="263"/>
      <c r="J62" s="263"/>
      <c r="K62" s="259"/>
    </row>
    <row r="63" spans="2:11" ht="15" customHeight="1">
      <c r="B63" s="258"/>
      <c r="C63" s="263"/>
      <c r="D63" s="378" t="s">
        <v>532</v>
      </c>
      <c r="E63" s="378"/>
      <c r="F63" s="378"/>
      <c r="G63" s="378"/>
      <c r="H63" s="378"/>
      <c r="I63" s="378"/>
      <c r="J63" s="378"/>
      <c r="K63" s="259"/>
    </row>
    <row r="64" spans="2:11" ht="15" customHeight="1">
      <c r="B64" s="258"/>
      <c r="C64" s="263"/>
      <c r="D64" s="377" t="s">
        <v>533</v>
      </c>
      <c r="E64" s="377"/>
      <c r="F64" s="377"/>
      <c r="G64" s="377"/>
      <c r="H64" s="377"/>
      <c r="I64" s="377"/>
      <c r="J64" s="377"/>
      <c r="K64" s="259"/>
    </row>
    <row r="65" spans="2:11" ht="15" customHeight="1">
      <c r="B65" s="258"/>
      <c r="C65" s="263"/>
      <c r="D65" s="378" t="s">
        <v>534</v>
      </c>
      <c r="E65" s="378"/>
      <c r="F65" s="378"/>
      <c r="G65" s="378"/>
      <c r="H65" s="378"/>
      <c r="I65" s="378"/>
      <c r="J65" s="378"/>
      <c r="K65" s="259"/>
    </row>
    <row r="66" spans="2:11" ht="15" customHeight="1">
      <c r="B66" s="258"/>
      <c r="C66" s="263"/>
      <c r="D66" s="378" t="s">
        <v>535</v>
      </c>
      <c r="E66" s="378"/>
      <c r="F66" s="378"/>
      <c r="G66" s="378"/>
      <c r="H66" s="378"/>
      <c r="I66" s="378"/>
      <c r="J66" s="378"/>
      <c r="K66" s="259"/>
    </row>
    <row r="67" spans="2:11" ht="15" customHeight="1">
      <c r="B67" s="258"/>
      <c r="C67" s="263"/>
      <c r="D67" s="378" t="s">
        <v>536</v>
      </c>
      <c r="E67" s="378"/>
      <c r="F67" s="378"/>
      <c r="G67" s="378"/>
      <c r="H67" s="378"/>
      <c r="I67" s="378"/>
      <c r="J67" s="378"/>
      <c r="K67" s="259"/>
    </row>
    <row r="68" spans="2:11" ht="15" customHeight="1">
      <c r="B68" s="258"/>
      <c r="C68" s="263"/>
      <c r="D68" s="378" t="s">
        <v>537</v>
      </c>
      <c r="E68" s="378"/>
      <c r="F68" s="378"/>
      <c r="G68" s="378"/>
      <c r="H68" s="378"/>
      <c r="I68" s="378"/>
      <c r="J68" s="378"/>
      <c r="K68" s="259"/>
    </row>
    <row r="69" spans="2:11" ht="12.75" customHeight="1">
      <c r="B69" s="267"/>
      <c r="C69" s="268"/>
      <c r="D69" s="268"/>
      <c r="E69" s="268"/>
      <c r="F69" s="268"/>
      <c r="G69" s="268"/>
      <c r="H69" s="268"/>
      <c r="I69" s="268"/>
      <c r="J69" s="268"/>
      <c r="K69" s="269"/>
    </row>
    <row r="70" spans="2:11" ht="18.75" customHeight="1">
      <c r="B70" s="270"/>
      <c r="C70" s="270"/>
      <c r="D70" s="270"/>
      <c r="E70" s="270"/>
      <c r="F70" s="270"/>
      <c r="G70" s="270"/>
      <c r="H70" s="270"/>
      <c r="I70" s="270"/>
      <c r="J70" s="270"/>
      <c r="K70" s="271"/>
    </row>
    <row r="71" spans="2:11" ht="18.75" customHeight="1">
      <c r="B71" s="271"/>
      <c r="C71" s="271"/>
      <c r="D71" s="271"/>
      <c r="E71" s="271"/>
      <c r="F71" s="271"/>
      <c r="G71" s="271"/>
      <c r="H71" s="271"/>
      <c r="I71" s="271"/>
      <c r="J71" s="271"/>
      <c r="K71" s="271"/>
    </row>
    <row r="72" spans="2:11" ht="7.5" customHeight="1">
      <c r="B72" s="272"/>
      <c r="C72" s="273"/>
      <c r="D72" s="273"/>
      <c r="E72" s="273"/>
      <c r="F72" s="273"/>
      <c r="G72" s="273"/>
      <c r="H72" s="273"/>
      <c r="I72" s="273"/>
      <c r="J72" s="273"/>
      <c r="K72" s="274"/>
    </row>
    <row r="73" spans="2:11" ht="45" customHeight="1">
      <c r="B73" s="275"/>
      <c r="C73" s="376" t="s">
        <v>83</v>
      </c>
      <c r="D73" s="376"/>
      <c r="E73" s="376"/>
      <c r="F73" s="376"/>
      <c r="G73" s="376"/>
      <c r="H73" s="376"/>
      <c r="I73" s="376"/>
      <c r="J73" s="376"/>
      <c r="K73" s="276"/>
    </row>
    <row r="74" spans="2:11" ht="17.25" customHeight="1">
      <c r="B74" s="275"/>
      <c r="C74" s="277" t="s">
        <v>538</v>
      </c>
      <c r="D74" s="277"/>
      <c r="E74" s="277"/>
      <c r="F74" s="277" t="s">
        <v>539</v>
      </c>
      <c r="G74" s="278"/>
      <c r="H74" s="277" t="s">
        <v>114</v>
      </c>
      <c r="I74" s="277" t="s">
        <v>57</v>
      </c>
      <c r="J74" s="277" t="s">
        <v>540</v>
      </c>
      <c r="K74" s="276"/>
    </row>
    <row r="75" spans="2:11" ht="17.25" customHeight="1">
      <c r="B75" s="275"/>
      <c r="C75" s="279" t="s">
        <v>541</v>
      </c>
      <c r="D75" s="279"/>
      <c r="E75" s="279"/>
      <c r="F75" s="280" t="s">
        <v>542</v>
      </c>
      <c r="G75" s="281"/>
      <c r="H75" s="279"/>
      <c r="I75" s="279"/>
      <c r="J75" s="279" t="s">
        <v>543</v>
      </c>
      <c r="K75" s="276"/>
    </row>
    <row r="76" spans="2:11" ht="5.25" customHeight="1">
      <c r="B76" s="275"/>
      <c r="C76" s="282"/>
      <c r="D76" s="282"/>
      <c r="E76" s="282"/>
      <c r="F76" s="282"/>
      <c r="G76" s="283"/>
      <c r="H76" s="282"/>
      <c r="I76" s="282"/>
      <c r="J76" s="282"/>
      <c r="K76" s="276"/>
    </row>
    <row r="77" spans="2:11" ht="15" customHeight="1">
      <c r="B77" s="275"/>
      <c r="C77" s="265" t="s">
        <v>53</v>
      </c>
      <c r="D77" s="282"/>
      <c r="E77" s="282"/>
      <c r="F77" s="284" t="s">
        <v>544</v>
      </c>
      <c r="G77" s="283"/>
      <c r="H77" s="265" t="s">
        <v>545</v>
      </c>
      <c r="I77" s="265" t="s">
        <v>546</v>
      </c>
      <c r="J77" s="265">
        <v>20</v>
      </c>
      <c r="K77" s="276"/>
    </row>
    <row r="78" spans="2:11" ht="15" customHeight="1">
      <c r="B78" s="275"/>
      <c r="C78" s="265" t="s">
        <v>547</v>
      </c>
      <c r="D78" s="265"/>
      <c r="E78" s="265"/>
      <c r="F78" s="284" t="s">
        <v>544</v>
      </c>
      <c r="G78" s="283"/>
      <c r="H78" s="265" t="s">
        <v>548</v>
      </c>
      <c r="I78" s="265" t="s">
        <v>546</v>
      </c>
      <c r="J78" s="265">
        <v>120</v>
      </c>
      <c r="K78" s="276"/>
    </row>
    <row r="79" spans="2:11" ht="15" customHeight="1">
      <c r="B79" s="285"/>
      <c r="C79" s="265" t="s">
        <v>549</v>
      </c>
      <c r="D79" s="265"/>
      <c r="E79" s="265"/>
      <c r="F79" s="284" t="s">
        <v>550</v>
      </c>
      <c r="G79" s="283"/>
      <c r="H79" s="265" t="s">
        <v>551</v>
      </c>
      <c r="I79" s="265" t="s">
        <v>546</v>
      </c>
      <c r="J79" s="265">
        <v>50</v>
      </c>
      <c r="K79" s="276"/>
    </row>
    <row r="80" spans="2:11" ht="15" customHeight="1">
      <c r="B80" s="285"/>
      <c r="C80" s="265" t="s">
        <v>552</v>
      </c>
      <c r="D80" s="265"/>
      <c r="E80" s="265"/>
      <c r="F80" s="284" t="s">
        <v>544</v>
      </c>
      <c r="G80" s="283"/>
      <c r="H80" s="265" t="s">
        <v>553</v>
      </c>
      <c r="I80" s="265" t="s">
        <v>554</v>
      </c>
      <c r="J80" s="265"/>
      <c r="K80" s="276"/>
    </row>
    <row r="81" spans="2:11" ht="15" customHeight="1">
      <c r="B81" s="285"/>
      <c r="C81" s="286" t="s">
        <v>555</v>
      </c>
      <c r="D81" s="286"/>
      <c r="E81" s="286"/>
      <c r="F81" s="287" t="s">
        <v>550</v>
      </c>
      <c r="G81" s="286"/>
      <c r="H81" s="286" t="s">
        <v>556</v>
      </c>
      <c r="I81" s="286" t="s">
        <v>546</v>
      </c>
      <c r="J81" s="286">
        <v>15</v>
      </c>
      <c r="K81" s="276"/>
    </row>
    <row r="82" spans="2:11" ht="15" customHeight="1">
      <c r="B82" s="285"/>
      <c r="C82" s="286" t="s">
        <v>557</v>
      </c>
      <c r="D82" s="286"/>
      <c r="E82" s="286"/>
      <c r="F82" s="287" t="s">
        <v>550</v>
      </c>
      <c r="G82" s="286"/>
      <c r="H82" s="286" t="s">
        <v>558</v>
      </c>
      <c r="I82" s="286" t="s">
        <v>546</v>
      </c>
      <c r="J82" s="286">
        <v>15</v>
      </c>
      <c r="K82" s="276"/>
    </row>
    <row r="83" spans="2:11" ht="15" customHeight="1">
      <c r="B83" s="285"/>
      <c r="C83" s="286" t="s">
        <v>559</v>
      </c>
      <c r="D83" s="286"/>
      <c r="E83" s="286"/>
      <c r="F83" s="287" t="s">
        <v>550</v>
      </c>
      <c r="G83" s="286"/>
      <c r="H83" s="286" t="s">
        <v>560</v>
      </c>
      <c r="I83" s="286" t="s">
        <v>546</v>
      </c>
      <c r="J83" s="286">
        <v>20</v>
      </c>
      <c r="K83" s="276"/>
    </row>
    <row r="84" spans="2:11" ht="15" customHeight="1">
      <c r="B84" s="285"/>
      <c r="C84" s="286" t="s">
        <v>561</v>
      </c>
      <c r="D84" s="286"/>
      <c r="E84" s="286"/>
      <c r="F84" s="287" t="s">
        <v>550</v>
      </c>
      <c r="G84" s="286"/>
      <c r="H84" s="286" t="s">
        <v>562</v>
      </c>
      <c r="I84" s="286" t="s">
        <v>546</v>
      </c>
      <c r="J84" s="286">
        <v>20</v>
      </c>
      <c r="K84" s="276"/>
    </row>
    <row r="85" spans="2:11" ht="15" customHeight="1">
      <c r="B85" s="285"/>
      <c r="C85" s="265" t="s">
        <v>563</v>
      </c>
      <c r="D85" s="265"/>
      <c r="E85" s="265"/>
      <c r="F85" s="284" t="s">
        <v>550</v>
      </c>
      <c r="G85" s="283"/>
      <c r="H85" s="265" t="s">
        <v>564</v>
      </c>
      <c r="I85" s="265" t="s">
        <v>546</v>
      </c>
      <c r="J85" s="265">
        <v>50</v>
      </c>
      <c r="K85" s="276"/>
    </row>
    <row r="86" spans="2:11" ht="15" customHeight="1">
      <c r="B86" s="285"/>
      <c r="C86" s="265" t="s">
        <v>565</v>
      </c>
      <c r="D86" s="265"/>
      <c r="E86" s="265"/>
      <c r="F86" s="284" t="s">
        <v>550</v>
      </c>
      <c r="G86" s="283"/>
      <c r="H86" s="265" t="s">
        <v>566</v>
      </c>
      <c r="I86" s="265" t="s">
        <v>546</v>
      </c>
      <c r="J86" s="265">
        <v>20</v>
      </c>
      <c r="K86" s="276"/>
    </row>
    <row r="87" spans="2:11" ht="15" customHeight="1">
      <c r="B87" s="285"/>
      <c r="C87" s="265" t="s">
        <v>567</v>
      </c>
      <c r="D87" s="265"/>
      <c r="E87" s="265"/>
      <c r="F87" s="284" t="s">
        <v>550</v>
      </c>
      <c r="G87" s="283"/>
      <c r="H87" s="265" t="s">
        <v>568</v>
      </c>
      <c r="I87" s="265" t="s">
        <v>546</v>
      </c>
      <c r="J87" s="265">
        <v>20</v>
      </c>
      <c r="K87" s="276"/>
    </row>
    <row r="88" spans="2:11" ht="15" customHeight="1">
      <c r="B88" s="285"/>
      <c r="C88" s="265" t="s">
        <v>569</v>
      </c>
      <c r="D88" s="265"/>
      <c r="E88" s="265"/>
      <c r="F88" s="284" t="s">
        <v>550</v>
      </c>
      <c r="G88" s="283"/>
      <c r="H88" s="265" t="s">
        <v>570</v>
      </c>
      <c r="I88" s="265" t="s">
        <v>546</v>
      </c>
      <c r="J88" s="265">
        <v>50</v>
      </c>
      <c r="K88" s="276"/>
    </row>
    <row r="89" spans="2:11" ht="15" customHeight="1">
      <c r="B89" s="285"/>
      <c r="C89" s="265" t="s">
        <v>571</v>
      </c>
      <c r="D89" s="265"/>
      <c r="E89" s="265"/>
      <c r="F89" s="284" t="s">
        <v>550</v>
      </c>
      <c r="G89" s="283"/>
      <c r="H89" s="265" t="s">
        <v>571</v>
      </c>
      <c r="I89" s="265" t="s">
        <v>546</v>
      </c>
      <c r="J89" s="265">
        <v>50</v>
      </c>
      <c r="K89" s="276"/>
    </row>
    <row r="90" spans="2:11" ht="15" customHeight="1">
      <c r="B90" s="285"/>
      <c r="C90" s="265" t="s">
        <v>119</v>
      </c>
      <c r="D90" s="265"/>
      <c r="E90" s="265"/>
      <c r="F90" s="284" t="s">
        <v>550</v>
      </c>
      <c r="G90" s="283"/>
      <c r="H90" s="265" t="s">
        <v>572</v>
      </c>
      <c r="I90" s="265" t="s">
        <v>546</v>
      </c>
      <c r="J90" s="265">
        <v>255</v>
      </c>
      <c r="K90" s="276"/>
    </row>
    <row r="91" spans="2:11" ht="15" customHeight="1">
      <c r="B91" s="285"/>
      <c r="C91" s="265" t="s">
        <v>573</v>
      </c>
      <c r="D91" s="265"/>
      <c r="E91" s="265"/>
      <c r="F91" s="284" t="s">
        <v>544</v>
      </c>
      <c r="G91" s="283"/>
      <c r="H91" s="265" t="s">
        <v>574</v>
      </c>
      <c r="I91" s="265" t="s">
        <v>575</v>
      </c>
      <c r="J91" s="265"/>
      <c r="K91" s="276"/>
    </row>
    <row r="92" spans="2:11" ht="15" customHeight="1">
      <c r="B92" s="285"/>
      <c r="C92" s="265" t="s">
        <v>576</v>
      </c>
      <c r="D92" s="265"/>
      <c r="E92" s="265"/>
      <c r="F92" s="284" t="s">
        <v>544</v>
      </c>
      <c r="G92" s="283"/>
      <c r="H92" s="265" t="s">
        <v>577</v>
      </c>
      <c r="I92" s="265" t="s">
        <v>578</v>
      </c>
      <c r="J92" s="265"/>
      <c r="K92" s="276"/>
    </row>
    <row r="93" spans="2:11" ht="15" customHeight="1">
      <c r="B93" s="285"/>
      <c r="C93" s="265" t="s">
        <v>579</v>
      </c>
      <c r="D93" s="265"/>
      <c r="E93" s="265"/>
      <c r="F93" s="284" t="s">
        <v>544</v>
      </c>
      <c r="G93" s="283"/>
      <c r="H93" s="265" t="s">
        <v>579</v>
      </c>
      <c r="I93" s="265" t="s">
        <v>578</v>
      </c>
      <c r="J93" s="265"/>
      <c r="K93" s="276"/>
    </row>
    <row r="94" spans="2:11" ht="15" customHeight="1">
      <c r="B94" s="285"/>
      <c r="C94" s="265" t="s">
        <v>38</v>
      </c>
      <c r="D94" s="265"/>
      <c r="E94" s="265"/>
      <c r="F94" s="284" t="s">
        <v>544</v>
      </c>
      <c r="G94" s="283"/>
      <c r="H94" s="265" t="s">
        <v>580</v>
      </c>
      <c r="I94" s="265" t="s">
        <v>578</v>
      </c>
      <c r="J94" s="265"/>
      <c r="K94" s="276"/>
    </row>
    <row r="95" spans="2:11" ht="15" customHeight="1">
      <c r="B95" s="285"/>
      <c r="C95" s="265" t="s">
        <v>48</v>
      </c>
      <c r="D95" s="265"/>
      <c r="E95" s="265"/>
      <c r="F95" s="284" t="s">
        <v>544</v>
      </c>
      <c r="G95" s="283"/>
      <c r="H95" s="265" t="s">
        <v>581</v>
      </c>
      <c r="I95" s="265" t="s">
        <v>578</v>
      </c>
      <c r="J95" s="265"/>
      <c r="K95" s="276"/>
    </row>
    <row r="96" spans="2:11" ht="15" customHeight="1">
      <c r="B96" s="288"/>
      <c r="C96" s="289"/>
      <c r="D96" s="289"/>
      <c r="E96" s="289"/>
      <c r="F96" s="289"/>
      <c r="G96" s="289"/>
      <c r="H96" s="289"/>
      <c r="I96" s="289"/>
      <c r="J96" s="289"/>
      <c r="K96" s="290"/>
    </row>
    <row r="97" spans="2:11" ht="18.75" customHeight="1">
      <c r="B97" s="291"/>
      <c r="C97" s="292"/>
      <c r="D97" s="292"/>
      <c r="E97" s="292"/>
      <c r="F97" s="292"/>
      <c r="G97" s="292"/>
      <c r="H97" s="292"/>
      <c r="I97" s="292"/>
      <c r="J97" s="292"/>
      <c r="K97" s="291"/>
    </row>
    <row r="98" spans="2:11" ht="18.75" customHeight="1">
      <c r="B98" s="271"/>
      <c r="C98" s="271"/>
      <c r="D98" s="271"/>
      <c r="E98" s="271"/>
      <c r="F98" s="271"/>
      <c r="G98" s="271"/>
      <c r="H98" s="271"/>
      <c r="I98" s="271"/>
      <c r="J98" s="271"/>
      <c r="K98" s="271"/>
    </row>
    <row r="99" spans="2:11" ht="7.5" customHeight="1">
      <c r="B99" s="272"/>
      <c r="C99" s="273"/>
      <c r="D99" s="273"/>
      <c r="E99" s="273"/>
      <c r="F99" s="273"/>
      <c r="G99" s="273"/>
      <c r="H99" s="273"/>
      <c r="I99" s="273"/>
      <c r="J99" s="273"/>
      <c r="K99" s="274"/>
    </row>
    <row r="100" spans="2:11" ht="45" customHeight="1">
      <c r="B100" s="275"/>
      <c r="C100" s="376" t="s">
        <v>582</v>
      </c>
      <c r="D100" s="376"/>
      <c r="E100" s="376"/>
      <c r="F100" s="376"/>
      <c r="G100" s="376"/>
      <c r="H100" s="376"/>
      <c r="I100" s="376"/>
      <c r="J100" s="376"/>
      <c r="K100" s="276"/>
    </row>
    <row r="101" spans="2:11" ht="17.25" customHeight="1">
      <c r="B101" s="275"/>
      <c r="C101" s="277" t="s">
        <v>538</v>
      </c>
      <c r="D101" s="277"/>
      <c r="E101" s="277"/>
      <c r="F101" s="277" t="s">
        <v>539</v>
      </c>
      <c r="G101" s="278"/>
      <c r="H101" s="277" t="s">
        <v>114</v>
      </c>
      <c r="I101" s="277" t="s">
        <v>57</v>
      </c>
      <c r="J101" s="277" t="s">
        <v>540</v>
      </c>
      <c r="K101" s="276"/>
    </row>
    <row r="102" spans="2:11" ht="17.25" customHeight="1">
      <c r="B102" s="275"/>
      <c r="C102" s="279" t="s">
        <v>541</v>
      </c>
      <c r="D102" s="279"/>
      <c r="E102" s="279"/>
      <c r="F102" s="280" t="s">
        <v>542</v>
      </c>
      <c r="G102" s="281"/>
      <c r="H102" s="279"/>
      <c r="I102" s="279"/>
      <c r="J102" s="279" t="s">
        <v>543</v>
      </c>
      <c r="K102" s="276"/>
    </row>
    <row r="103" spans="2:11" ht="5.25" customHeight="1">
      <c r="B103" s="275"/>
      <c r="C103" s="277"/>
      <c r="D103" s="277"/>
      <c r="E103" s="277"/>
      <c r="F103" s="277"/>
      <c r="G103" s="293"/>
      <c r="H103" s="277"/>
      <c r="I103" s="277"/>
      <c r="J103" s="277"/>
      <c r="K103" s="276"/>
    </row>
    <row r="104" spans="2:11" ht="15" customHeight="1">
      <c r="B104" s="275"/>
      <c r="C104" s="265" t="s">
        <v>53</v>
      </c>
      <c r="D104" s="282"/>
      <c r="E104" s="282"/>
      <c r="F104" s="284" t="s">
        <v>544</v>
      </c>
      <c r="G104" s="293"/>
      <c r="H104" s="265" t="s">
        <v>583</v>
      </c>
      <c r="I104" s="265" t="s">
        <v>546</v>
      </c>
      <c r="J104" s="265">
        <v>20</v>
      </c>
      <c r="K104" s="276"/>
    </row>
    <row r="105" spans="2:11" ht="15" customHeight="1">
      <c r="B105" s="275"/>
      <c r="C105" s="265" t="s">
        <v>547</v>
      </c>
      <c r="D105" s="265"/>
      <c r="E105" s="265"/>
      <c r="F105" s="284" t="s">
        <v>544</v>
      </c>
      <c r="G105" s="265"/>
      <c r="H105" s="265" t="s">
        <v>583</v>
      </c>
      <c r="I105" s="265" t="s">
        <v>546</v>
      </c>
      <c r="J105" s="265">
        <v>120</v>
      </c>
      <c r="K105" s="276"/>
    </row>
    <row r="106" spans="2:11" ht="15" customHeight="1">
      <c r="B106" s="285"/>
      <c r="C106" s="265" t="s">
        <v>549</v>
      </c>
      <c r="D106" s="265"/>
      <c r="E106" s="265"/>
      <c r="F106" s="284" t="s">
        <v>550</v>
      </c>
      <c r="G106" s="265"/>
      <c r="H106" s="265" t="s">
        <v>583</v>
      </c>
      <c r="I106" s="265" t="s">
        <v>546</v>
      </c>
      <c r="J106" s="265">
        <v>50</v>
      </c>
      <c r="K106" s="276"/>
    </row>
    <row r="107" spans="2:11" ht="15" customHeight="1">
      <c r="B107" s="285"/>
      <c r="C107" s="265" t="s">
        <v>552</v>
      </c>
      <c r="D107" s="265"/>
      <c r="E107" s="265"/>
      <c r="F107" s="284" t="s">
        <v>544</v>
      </c>
      <c r="G107" s="265"/>
      <c r="H107" s="265" t="s">
        <v>583</v>
      </c>
      <c r="I107" s="265" t="s">
        <v>554</v>
      </c>
      <c r="J107" s="265"/>
      <c r="K107" s="276"/>
    </row>
    <row r="108" spans="2:11" ht="15" customHeight="1">
      <c r="B108" s="285"/>
      <c r="C108" s="265" t="s">
        <v>563</v>
      </c>
      <c r="D108" s="265"/>
      <c r="E108" s="265"/>
      <c r="F108" s="284" t="s">
        <v>550</v>
      </c>
      <c r="G108" s="265"/>
      <c r="H108" s="265" t="s">
        <v>583</v>
      </c>
      <c r="I108" s="265" t="s">
        <v>546</v>
      </c>
      <c r="J108" s="265">
        <v>50</v>
      </c>
      <c r="K108" s="276"/>
    </row>
    <row r="109" spans="2:11" ht="15" customHeight="1">
      <c r="B109" s="285"/>
      <c r="C109" s="265" t="s">
        <v>571</v>
      </c>
      <c r="D109" s="265"/>
      <c r="E109" s="265"/>
      <c r="F109" s="284" t="s">
        <v>550</v>
      </c>
      <c r="G109" s="265"/>
      <c r="H109" s="265" t="s">
        <v>583</v>
      </c>
      <c r="I109" s="265" t="s">
        <v>546</v>
      </c>
      <c r="J109" s="265">
        <v>50</v>
      </c>
      <c r="K109" s="276"/>
    </row>
    <row r="110" spans="2:11" ht="15" customHeight="1">
      <c r="B110" s="285"/>
      <c r="C110" s="265" t="s">
        <v>569</v>
      </c>
      <c r="D110" s="265"/>
      <c r="E110" s="265"/>
      <c r="F110" s="284" t="s">
        <v>550</v>
      </c>
      <c r="G110" s="265"/>
      <c r="H110" s="265" t="s">
        <v>583</v>
      </c>
      <c r="I110" s="265" t="s">
        <v>546</v>
      </c>
      <c r="J110" s="265">
        <v>50</v>
      </c>
      <c r="K110" s="276"/>
    </row>
    <row r="111" spans="2:11" ht="15" customHeight="1">
      <c r="B111" s="285"/>
      <c r="C111" s="265" t="s">
        <v>53</v>
      </c>
      <c r="D111" s="265"/>
      <c r="E111" s="265"/>
      <c r="F111" s="284" t="s">
        <v>544</v>
      </c>
      <c r="G111" s="265"/>
      <c r="H111" s="265" t="s">
        <v>584</v>
      </c>
      <c r="I111" s="265" t="s">
        <v>546</v>
      </c>
      <c r="J111" s="265">
        <v>20</v>
      </c>
      <c r="K111" s="276"/>
    </row>
    <row r="112" spans="2:11" ht="15" customHeight="1">
      <c r="B112" s="285"/>
      <c r="C112" s="265" t="s">
        <v>585</v>
      </c>
      <c r="D112" s="265"/>
      <c r="E112" s="265"/>
      <c r="F112" s="284" t="s">
        <v>544</v>
      </c>
      <c r="G112" s="265"/>
      <c r="H112" s="265" t="s">
        <v>586</v>
      </c>
      <c r="I112" s="265" t="s">
        <v>546</v>
      </c>
      <c r="J112" s="265">
        <v>120</v>
      </c>
      <c r="K112" s="276"/>
    </row>
    <row r="113" spans="2:11" ht="15" customHeight="1">
      <c r="B113" s="285"/>
      <c r="C113" s="265" t="s">
        <v>38</v>
      </c>
      <c r="D113" s="265"/>
      <c r="E113" s="265"/>
      <c r="F113" s="284" t="s">
        <v>544</v>
      </c>
      <c r="G113" s="265"/>
      <c r="H113" s="265" t="s">
        <v>587</v>
      </c>
      <c r="I113" s="265" t="s">
        <v>578</v>
      </c>
      <c r="J113" s="265"/>
      <c r="K113" s="276"/>
    </row>
    <row r="114" spans="2:11" ht="15" customHeight="1">
      <c r="B114" s="285"/>
      <c r="C114" s="265" t="s">
        <v>48</v>
      </c>
      <c r="D114" s="265"/>
      <c r="E114" s="265"/>
      <c r="F114" s="284" t="s">
        <v>544</v>
      </c>
      <c r="G114" s="265"/>
      <c r="H114" s="265" t="s">
        <v>588</v>
      </c>
      <c r="I114" s="265" t="s">
        <v>578</v>
      </c>
      <c r="J114" s="265"/>
      <c r="K114" s="276"/>
    </row>
    <row r="115" spans="2:11" ht="15" customHeight="1">
      <c r="B115" s="285"/>
      <c r="C115" s="265" t="s">
        <v>57</v>
      </c>
      <c r="D115" s="265"/>
      <c r="E115" s="265"/>
      <c r="F115" s="284" t="s">
        <v>544</v>
      </c>
      <c r="G115" s="265"/>
      <c r="H115" s="265" t="s">
        <v>589</v>
      </c>
      <c r="I115" s="265" t="s">
        <v>590</v>
      </c>
      <c r="J115" s="265"/>
      <c r="K115" s="276"/>
    </row>
    <row r="116" spans="2:11" ht="15" customHeight="1">
      <c r="B116" s="288"/>
      <c r="C116" s="294"/>
      <c r="D116" s="294"/>
      <c r="E116" s="294"/>
      <c r="F116" s="294"/>
      <c r="G116" s="294"/>
      <c r="H116" s="294"/>
      <c r="I116" s="294"/>
      <c r="J116" s="294"/>
      <c r="K116" s="290"/>
    </row>
    <row r="117" spans="2:11" ht="18.75" customHeight="1">
      <c r="B117" s="295"/>
      <c r="C117" s="261"/>
      <c r="D117" s="261"/>
      <c r="E117" s="261"/>
      <c r="F117" s="296"/>
      <c r="G117" s="261"/>
      <c r="H117" s="261"/>
      <c r="I117" s="261"/>
      <c r="J117" s="261"/>
      <c r="K117" s="295"/>
    </row>
    <row r="118" spans="2:11" ht="18.75" customHeight="1">
      <c r="B118" s="271"/>
      <c r="C118" s="271"/>
      <c r="D118" s="271"/>
      <c r="E118" s="271"/>
      <c r="F118" s="271"/>
      <c r="G118" s="271"/>
      <c r="H118" s="271"/>
      <c r="I118" s="271"/>
      <c r="J118" s="271"/>
      <c r="K118" s="271"/>
    </row>
    <row r="119" spans="2:11" ht="7.5" customHeight="1">
      <c r="B119" s="297"/>
      <c r="C119" s="298"/>
      <c r="D119" s="298"/>
      <c r="E119" s="298"/>
      <c r="F119" s="298"/>
      <c r="G119" s="298"/>
      <c r="H119" s="298"/>
      <c r="I119" s="298"/>
      <c r="J119" s="298"/>
      <c r="K119" s="299"/>
    </row>
    <row r="120" spans="2:11" ht="45" customHeight="1">
      <c r="B120" s="300"/>
      <c r="C120" s="375" t="s">
        <v>591</v>
      </c>
      <c r="D120" s="375"/>
      <c r="E120" s="375"/>
      <c r="F120" s="375"/>
      <c r="G120" s="375"/>
      <c r="H120" s="375"/>
      <c r="I120" s="375"/>
      <c r="J120" s="375"/>
      <c r="K120" s="301"/>
    </row>
    <row r="121" spans="2:11" ht="17.25" customHeight="1">
      <c r="B121" s="302"/>
      <c r="C121" s="277" t="s">
        <v>538</v>
      </c>
      <c r="D121" s="277"/>
      <c r="E121" s="277"/>
      <c r="F121" s="277" t="s">
        <v>539</v>
      </c>
      <c r="G121" s="278"/>
      <c r="H121" s="277" t="s">
        <v>114</v>
      </c>
      <c r="I121" s="277" t="s">
        <v>57</v>
      </c>
      <c r="J121" s="277" t="s">
        <v>540</v>
      </c>
      <c r="K121" s="303"/>
    </row>
    <row r="122" spans="2:11" ht="17.25" customHeight="1">
      <c r="B122" s="302"/>
      <c r="C122" s="279" t="s">
        <v>541</v>
      </c>
      <c r="D122" s="279"/>
      <c r="E122" s="279"/>
      <c r="F122" s="280" t="s">
        <v>542</v>
      </c>
      <c r="G122" s="281"/>
      <c r="H122" s="279"/>
      <c r="I122" s="279"/>
      <c r="J122" s="279" t="s">
        <v>543</v>
      </c>
      <c r="K122" s="303"/>
    </row>
    <row r="123" spans="2:11" ht="5.25" customHeight="1">
      <c r="B123" s="304"/>
      <c r="C123" s="282"/>
      <c r="D123" s="282"/>
      <c r="E123" s="282"/>
      <c r="F123" s="282"/>
      <c r="G123" s="265"/>
      <c r="H123" s="282"/>
      <c r="I123" s="282"/>
      <c r="J123" s="282"/>
      <c r="K123" s="305"/>
    </row>
    <row r="124" spans="2:11" ht="15" customHeight="1">
      <c r="B124" s="304"/>
      <c r="C124" s="265" t="s">
        <v>547</v>
      </c>
      <c r="D124" s="282"/>
      <c r="E124" s="282"/>
      <c r="F124" s="284" t="s">
        <v>544</v>
      </c>
      <c r="G124" s="265"/>
      <c r="H124" s="265" t="s">
        <v>583</v>
      </c>
      <c r="I124" s="265" t="s">
        <v>546</v>
      </c>
      <c r="J124" s="265">
        <v>120</v>
      </c>
      <c r="K124" s="306"/>
    </row>
    <row r="125" spans="2:11" ht="15" customHeight="1">
      <c r="B125" s="304"/>
      <c r="C125" s="265" t="s">
        <v>592</v>
      </c>
      <c r="D125" s="265"/>
      <c r="E125" s="265"/>
      <c r="F125" s="284" t="s">
        <v>544</v>
      </c>
      <c r="G125" s="265"/>
      <c r="H125" s="265" t="s">
        <v>593</v>
      </c>
      <c r="I125" s="265" t="s">
        <v>546</v>
      </c>
      <c r="J125" s="265" t="s">
        <v>594</v>
      </c>
      <c r="K125" s="306"/>
    </row>
    <row r="126" spans="2:11" ht="15" customHeight="1">
      <c r="B126" s="304"/>
      <c r="C126" s="265" t="s">
        <v>493</v>
      </c>
      <c r="D126" s="265"/>
      <c r="E126" s="265"/>
      <c r="F126" s="284" t="s">
        <v>544</v>
      </c>
      <c r="G126" s="265"/>
      <c r="H126" s="265" t="s">
        <v>595</v>
      </c>
      <c r="I126" s="265" t="s">
        <v>546</v>
      </c>
      <c r="J126" s="265" t="s">
        <v>594</v>
      </c>
      <c r="K126" s="306"/>
    </row>
    <row r="127" spans="2:11" ht="15" customHeight="1">
      <c r="B127" s="304"/>
      <c r="C127" s="265" t="s">
        <v>555</v>
      </c>
      <c r="D127" s="265"/>
      <c r="E127" s="265"/>
      <c r="F127" s="284" t="s">
        <v>550</v>
      </c>
      <c r="G127" s="265"/>
      <c r="H127" s="265" t="s">
        <v>556</v>
      </c>
      <c r="I127" s="265" t="s">
        <v>546</v>
      </c>
      <c r="J127" s="265">
        <v>15</v>
      </c>
      <c r="K127" s="306"/>
    </row>
    <row r="128" spans="2:11" ht="15" customHeight="1">
      <c r="B128" s="304"/>
      <c r="C128" s="286" t="s">
        <v>557</v>
      </c>
      <c r="D128" s="286"/>
      <c r="E128" s="286"/>
      <c r="F128" s="287" t="s">
        <v>550</v>
      </c>
      <c r="G128" s="286"/>
      <c r="H128" s="286" t="s">
        <v>558</v>
      </c>
      <c r="I128" s="286" t="s">
        <v>546</v>
      </c>
      <c r="J128" s="286">
        <v>15</v>
      </c>
      <c r="K128" s="306"/>
    </row>
    <row r="129" spans="2:11" ht="15" customHeight="1">
      <c r="B129" s="304"/>
      <c r="C129" s="286" t="s">
        <v>559</v>
      </c>
      <c r="D129" s="286"/>
      <c r="E129" s="286"/>
      <c r="F129" s="287" t="s">
        <v>550</v>
      </c>
      <c r="G129" s="286"/>
      <c r="H129" s="286" t="s">
        <v>560</v>
      </c>
      <c r="I129" s="286" t="s">
        <v>546</v>
      </c>
      <c r="J129" s="286">
        <v>20</v>
      </c>
      <c r="K129" s="306"/>
    </row>
    <row r="130" spans="2:11" ht="15" customHeight="1">
      <c r="B130" s="304"/>
      <c r="C130" s="286" t="s">
        <v>561</v>
      </c>
      <c r="D130" s="286"/>
      <c r="E130" s="286"/>
      <c r="F130" s="287" t="s">
        <v>550</v>
      </c>
      <c r="G130" s="286"/>
      <c r="H130" s="286" t="s">
        <v>562</v>
      </c>
      <c r="I130" s="286" t="s">
        <v>546</v>
      </c>
      <c r="J130" s="286">
        <v>20</v>
      </c>
      <c r="K130" s="306"/>
    </row>
    <row r="131" spans="2:11" ht="15" customHeight="1">
      <c r="B131" s="304"/>
      <c r="C131" s="265" t="s">
        <v>549</v>
      </c>
      <c r="D131" s="265"/>
      <c r="E131" s="265"/>
      <c r="F131" s="284" t="s">
        <v>550</v>
      </c>
      <c r="G131" s="265"/>
      <c r="H131" s="265" t="s">
        <v>583</v>
      </c>
      <c r="I131" s="265" t="s">
        <v>546</v>
      </c>
      <c r="J131" s="265">
        <v>50</v>
      </c>
      <c r="K131" s="306"/>
    </row>
    <row r="132" spans="2:11" ht="15" customHeight="1">
      <c r="B132" s="304"/>
      <c r="C132" s="265" t="s">
        <v>563</v>
      </c>
      <c r="D132" s="265"/>
      <c r="E132" s="265"/>
      <c r="F132" s="284" t="s">
        <v>550</v>
      </c>
      <c r="G132" s="265"/>
      <c r="H132" s="265" t="s">
        <v>583</v>
      </c>
      <c r="I132" s="265" t="s">
        <v>546</v>
      </c>
      <c r="J132" s="265">
        <v>50</v>
      </c>
      <c r="K132" s="306"/>
    </row>
    <row r="133" spans="2:11" ht="15" customHeight="1">
      <c r="B133" s="304"/>
      <c r="C133" s="265" t="s">
        <v>569</v>
      </c>
      <c r="D133" s="265"/>
      <c r="E133" s="265"/>
      <c r="F133" s="284" t="s">
        <v>550</v>
      </c>
      <c r="G133" s="265"/>
      <c r="H133" s="265" t="s">
        <v>583</v>
      </c>
      <c r="I133" s="265" t="s">
        <v>546</v>
      </c>
      <c r="J133" s="265">
        <v>50</v>
      </c>
      <c r="K133" s="306"/>
    </row>
    <row r="134" spans="2:11" ht="15" customHeight="1">
      <c r="B134" s="304"/>
      <c r="C134" s="265" t="s">
        <v>571</v>
      </c>
      <c r="D134" s="265"/>
      <c r="E134" s="265"/>
      <c r="F134" s="284" t="s">
        <v>550</v>
      </c>
      <c r="G134" s="265"/>
      <c r="H134" s="265" t="s">
        <v>583</v>
      </c>
      <c r="I134" s="265" t="s">
        <v>546</v>
      </c>
      <c r="J134" s="265">
        <v>50</v>
      </c>
      <c r="K134" s="306"/>
    </row>
    <row r="135" spans="2:11" ht="15" customHeight="1">
      <c r="B135" s="304"/>
      <c r="C135" s="265" t="s">
        <v>119</v>
      </c>
      <c r="D135" s="265"/>
      <c r="E135" s="265"/>
      <c r="F135" s="284" t="s">
        <v>550</v>
      </c>
      <c r="G135" s="265"/>
      <c r="H135" s="265" t="s">
        <v>596</v>
      </c>
      <c r="I135" s="265" t="s">
        <v>546</v>
      </c>
      <c r="J135" s="265">
        <v>255</v>
      </c>
      <c r="K135" s="306"/>
    </row>
    <row r="136" spans="2:11" ht="15" customHeight="1">
      <c r="B136" s="304"/>
      <c r="C136" s="265" t="s">
        <v>573</v>
      </c>
      <c r="D136" s="265"/>
      <c r="E136" s="265"/>
      <c r="F136" s="284" t="s">
        <v>544</v>
      </c>
      <c r="G136" s="265"/>
      <c r="H136" s="265" t="s">
        <v>597</v>
      </c>
      <c r="I136" s="265" t="s">
        <v>575</v>
      </c>
      <c r="J136" s="265"/>
      <c r="K136" s="306"/>
    </row>
    <row r="137" spans="2:11" ht="15" customHeight="1">
      <c r="B137" s="304"/>
      <c r="C137" s="265" t="s">
        <v>576</v>
      </c>
      <c r="D137" s="265"/>
      <c r="E137" s="265"/>
      <c r="F137" s="284" t="s">
        <v>544</v>
      </c>
      <c r="G137" s="265"/>
      <c r="H137" s="265" t="s">
        <v>598</v>
      </c>
      <c r="I137" s="265" t="s">
        <v>578</v>
      </c>
      <c r="J137" s="265"/>
      <c r="K137" s="306"/>
    </row>
    <row r="138" spans="2:11" ht="15" customHeight="1">
      <c r="B138" s="304"/>
      <c r="C138" s="265" t="s">
        <v>579</v>
      </c>
      <c r="D138" s="265"/>
      <c r="E138" s="265"/>
      <c r="F138" s="284" t="s">
        <v>544</v>
      </c>
      <c r="G138" s="265"/>
      <c r="H138" s="265" t="s">
        <v>579</v>
      </c>
      <c r="I138" s="265" t="s">
        <v>578</v>
      </c>
      <c r="J138" s="265"/>
      <c r="K138" s="306"/>
    </row>
    <row r="139" spans="2:11" ht="15" customHeight="1">
      <c r="B139" s="304"/>
      <c r="C139" s="265" t="s">
        <v>38</v>
      </c>
      <c r="D139" s="265"/>
      <c r="E139" s="265"/>
      <c r="F139" s="284" t="s">
        <v>544</v>
      </c>
      <c r="G139" s="265"/>
      <c r="H139" s="265" t="s">
        <v>599</v>
      </c>
      <c r="I139" s="265" t="s">
        <v>578</v>
      </c>
      <c r="J139" s="265"/>
      <c r="K139" s="306"/>
    </row>
    <row r="140" spans="2:11" ht="15" customHeight="1">
      <c r="B140" s="304"/>
      <c r="C140" s="265" t="s">
        <v>600</v>
      </c>
      <c r="D140" s="265"/>
      <c r="E140" s="265"/>
      <c r="F140" s="284" t="s">
        <v>544</v>
      </c>
      <c r="G140" s="265"/>
      <c r="H140" s="265" t="s">
        <v>601</v>
      </c>
      <c r="I140" s="265" t="s">
        <v>578</v>
      </c>
      <c r="J140" s="265"/>
      <c r="K140" s="306"/>
    </row>
    <row r="141" spans="2:11" ht="15" customHeight="1">
      <c r="B141" s="307"/>
      <c r="C141" s="308"/>
      <c r="D141" s="308"/>
      <c r="E141" s="308"/>
      <c r="F141" s="308"/>
      <c r="G141" s="308"/>
      <c r="H141" s="308"/>
      <c r="I141" s="308"/>
      <c r="J141" s="308"/>
      <c r="K141" s="309"/>
    </row>
    <row r="142" spans="2:11" ht="18.75" customHeight="1">
      <c r="B142" s="261"/>
      <c r="C142" s="261"/>
      <c r="D142" s="261"/>
      <c r="E142" s="261"/>
      <c r="F142" s="296"/>
      <c r="G142" s="261"/>
      <c r="H142" s="261"/>
      <c r="I142" s="261"/>
      <c r="J142" s="261"/>
      <c r="K142" s="261"/>
    </row>
    <row r="143" spans="2:11" ht="18.75" customHeight="1">
      <c r="B143" s="271"/>
      <c r="C143" s="271"/>
      <c r="D143" s="271"/>
      <c r="E143" s="271"/>
      <c r="F143" s="271"/>
      <c r="G143" s="271"/>
      <c r="H143" s="271"/>
      <c r="I143" s="271"/>
      <c r="J143" s="271"/>
      <c r="K143" s="271"/>
    </row>
    <row r="144" spans="2:11" ht="7.5" customHeight="1">
      <c r="B144" s="272"/>
      <c r="C144" s="273"/>
      <c r="D144" s="273"/>
      <c r="E144" s="273"/>
      <c r="F144" s="273"/>
      <c r="G144" s="273"/>
      <c r="H144" s="273"/>
      <c r="I144" s="273"/>
      <c r="J144" s="273"/>
      <c r="K144" s="274"/>
    </row>
    <row r="145" spans="2:11" ht="45" customHeight="1">
      <c r="B145" s="275"/>
      <c r="C145" s="376" t="s">
        <v>602</v>
      </c>
      <c r="D145" s="376"/>
      <c r="E145" s="376"/>
      <c r="F145" s="376"/>
      <c r="G145" s="376"/>
      <c r="H145" s="376"/>
      <c r="I145" s="376"/>
      <c r="J145" s="376"/>
      <c r="K145" s="276"/>
    </row>
    <row r="146" spans="2:11" ht="17.25" customHeight="1">
      <c r="B146" s="275"/>
      <c r="C146" s="277" t="s">
        <v>538</v>
      </c>
      <c r="D146" s="277"/>
      <c r="E146" s="277"/>
      <c r="F146" s="277" t="s">
        <v>539</v>
      </c>
      <c r="G146" s="278"/>
      <c r="H146" s="277" t="s">
        <v>114</v>
      </c>
      <c r="I146" s="277" t="s">
        <v>57</v>
      </c>
      <c r="J146" s="277" t="s">
        <v>540</v>
      </c>
      <c r="K146" s="276"/>
    </row>
    <row r="147" spans="2:11" ht="17.25" customHeight="1">
      <c r="B147" s="275"/>
      <c r="C147" s="279" t="s">
        <v>541</v>
      </c>
      <c r="D147" s="279"/>
      <c r="E147" s="279"/>
      <c r="F147" s="280" t="s">
        <v>542</v>
      </c>
      <c r="G147" s="281"/>
      <c r="H147" s="279"/>
      <c r="I147" s="279"/>
      <c r="J147" s="279" t="s">
        <v>543</v>
      </c>
      <c r="K147" s="276"/>
    </row>
    <row r="148" spans="2:11" ht="5.25" customHeight="1">
      <c r="B148" s="285"/>
      <c r="C148" s="282"/>
      <c r="D148" s="282"/>
      <c r="E148" s="282"/>
      <c r="F148" s="282"/>
      <c r="G148" s="283"/>
      <c r="H148" s="282"/>
      <c r="I148" s="282"/>
      <c r="J148" s="282"/>
      <c r="K148" s="306"/>
    </row>
    <row r="149" spans="2:11" ht="15" customHeight="1">
      <c r="B149" s="285"/>
      <c r="C149" s="310" t="s">
        <v>547</v>
      </c>
      <c r="D149" s="265"/>
      <c r="E149" s="265"/>
      <c r="F149" s="311" t="s">
        <v>544</v>
      </c>
      <c r="G149" s="265"/>
      <c r="H149" s="310" t="s">
        <v>583</v>
      </c>
      <c r="I149" s="310" t="s">
        <v>546</v>
      </c>
      <c r="J149" s="310">
        <v>120</v>
      </c>
      <c r="K149" s="306"/>
    </row>
    <row r="150" spans="2:11" ht="15" customHeight="1">
      <c r="B150" s="285"/>
      <c r="C150" s="310" t="s">
        <v>592</v>
      </c>
      <c r="D150" s="265"/>
      <c r="E150" s="265"/>
      <c r="F150" s="311" t="s">
        <v>544</v>
      </c>
      <c r="G150" s="265"/>
      <c r="H150" s="310" t="s">
        <v>603</v>
      </c>
      <c r="I150" s="310" t="s">
        <v>546</v>
      </c>
      <c r="J150" s="310" t="s">
        <v>594</v>
      </c>
      <c r="K150" s="306"/>
    </row>
    <row r="151" spans="2:11" ht="15" customHeight="1">
      <c r="B151" s="285"/>
      <c r="C151" s="310" t="s">
        <v>493</v>
      </c>
      <c r="D151" s="265"/>
      <c r="E151" s="265"/>
      <c r="F151" s="311" t="s">
        <v>544</v>
      </c>
      <c r="G151" s="265"/>
      <c r="H151" s="310" t="s">
        <v>604</v>
      </c>
      <c r="I151" s="310" t="s">
        <v>546</v>
      </c>
      <c r="J151" s="310" t="s">
        <v>594</v>
      </c>
      <c r="K151" s="306"/>
    </row>
    <row r="152" spans="2:11" ht="15" customHeight="1">
      <c r="B152" s="285"/>
      <c r="C152" s="310" t="s">
        <v>549</v>
      </c>
      <c r="D152" s="265"/>
      <c r="E152" s="265"/>
      <c r="F152" s="311" t="s">
        <v>550</v>
      </c>
      <c r="G152" s="265"/>
      <c r="H152" s="310" t="s">
        <v>583</v>
      </c>
      <c r="I152" s="310" t="s">
        <v>546</v>
      </c>
      <c r="J152" s="310">
        <v>50</v>
      </c>
      <c r="K152" s="306"/>
    </row>
    <row r="153" spans="2:11" ht="15" customHeight="1">
      <c r="B153" s="285"/>
      <c r="C153" s="310" t="s">
        <v>552</v>
      </c>
      <c r="D153" s="265"/>
      <c r="E153" s="265"/>
      <c r="F153" s="311" t="s">
        <v>544</v>
      </c>
      <c r="G153" s="265"/>
      <c r="H153" s="310" t="s">
        <v>583</v>
      </c>
      <c r="I153" s="310" t="s">
        <v>554</v>
      </c>
      <c r="J153" s="310"/>
      <c r="K153" s="306"/>
    </row>
    <row r="154" spans="2:11" ht="15" customHeight="1">
      <c r="B154" s="285"/>
      <c r="C154" s="310" t="s">
        <v>563</v>
      </c>
      <c r="D154" s="265"/>
      <c r="E154" s="265"/>
      <c r="F154" s="311" t="s">
        <v>550</v>
      </c>
      <c r="G154" s="265"/>
      <c r="H154" s="310" t="s">
        <v>583</v>
      </c>
      <c r="I154" s="310" t="s">
        <v>546</v>
      </c>
      <c r="J154" s="310">
        <v>50</v>
      </c>
      <c r="K154" s="306"/>
    </row>
    <row r="155" spans="2:11" ht="15" customHeight="1">
      <c r="B155" s="285"/>
      <c r="C155" s="310" t="s">
        <v>571</v>
      </c>
      <c r="D155" s="265"/>
      <c r="E155" s="265"/>
      <c r="F155" s="311" t="s">
        <v>550</v>
      </c>
      <c r="G155" s="265"/>
      <c r="H155" s="310" t="s">
        <v>583</v>
      </c>
      <c r="I155" s="310" t="s">
        <v>546</v>
      </c>
      <c r="J155" s="310">
        <v>50</v>
      </c>
      <c r="K155" s="306"/>
    </row>
    <row r="156" spans="2:11" ht="15" customHeight="1">
      <c r="B156" s="285"/>
      <c r="C156" s="310" t="s">
        <v>569</v>
      </c>
      <c r="D156" s="265"/>
      <c r="E156" s="265"/>
      <c r="F156" s="311" t="s">
        <v>550</v>
      </c>
      <c r="G156" s="265"/>
      <c r="H156" s="310" t="s">
        <v>583</v>
      </c>
      <c r="I156" s="310" t="s">
        <v>546</v>
      </c>
      <c r="J156" s="310">
        <v>50</v>
      </c>
      <c r="K156" s="306"/>
    </row>
    <row r="157" spans="2:11" ht="15" customHeight="1">
      <c r="B157" s="285"/>
      <c r="C157" s="310" t="s">
        <v>91</v>
      </c>
      <c r="D157" s="265"/>
      <c r="E157" s="265"/>
      <c r="F157" s="311" t="s">
        <v>544</v>
      </c>
      <c r="G157" s="265"/>
      <c r="H157" s="310" t="s">
        <v>605</v>
      </c>
      <c r="I157" s="310" t="s">
        <v>546</v>
      </c>
      <c r="J157" s="310" t="s">
        <v>606</v>
      </c>
      <c r="K157" s="306"/>
    </row>
    <row r="158" spans="2:11" ht="15" customHeight="1">
      <c r="B158" s="285"/>
      <c r="C158" s="310" t="s">
        <v>607</v>
      </c>
      <c r="D158" s="265"/>
      <c r="E158" s="265"/>
      <c r="F158" s="311" t="s">
        <v>544</v>
      </c>
      <c r="G158" s="265"/>
      <c r="H158" s="310" t="s">
        <v>608</v>
      </c>
      <c r="I158" s="310" t="s">
        <v>578</v>
      </c>
      <c r="J158" s="310"/>
      <c r="K158" s="306"/>
    </row>
    <row r="159" spans="2:11" ht="15" customHeight="1">
      <c r="B159" s="312"/>
      <c r="C159" s="294"/>
      <c r="D159" s="294"/>
      <c r="E159" s="294"/>
      <c r="F159" s="294"/>
      <c r="G159" s="294"/>
      <c r="H159" s="294"/>
      <c r="I159" s="294"/>
      <c r="J159" s="294"/>
      <c r="K159" s="313"/>
    </row>
    <row r="160" spans="2:11" ht="18.75" customHeight="1">
      <c r="B160" s="261"/>
      <c r="C160" s="265"/>
      <c r="D160" s="265"/>
      <c r="E160" s="265"/>
      <c r="F160" s="284"/>
      <c r="G160" s="265"/>
      <c r="H160" s="265"/>
      <c r="I160" s="265"/>
      <c r="J160" s="265"/>
      <c r="K160" s="261"/>
    </row>
    <row r="161" spans="2:11" ht="18.75" customHeight="1">
      <c r="B161" s="271"/>
      <c r="C161" s="271"/>
      <c r="D161" s="271"/>
      <c r="E161" s="271"/>
      <c r="F161" s="271"/>
      <c r="G161" s="271"/>
      <c r="H161" s="271"/>
      <c r="I161" s="271"/>
      <c r="J161" s="271"/>
      <c r="K161" s="271"/>
    </row>
    <row r="162" spans="2:11" ht="7.5" customHeight="1">
      <c r="B162" s="253"/>
      <c r="C162" s="254"/>
      <c r="D162" s="254"/>
      <c r="E162" s="254"/>
      <c r="F162" s="254"/>
      <c r="G162" s="254"/>
      <c r="H162" s="254"/>
      <c r="I162" s="254"/>
      <c r="J162" s="254"/>
      <c r="K162" s="255"/>
    </row>
    <row r="163" spans="2:11" ht="45" customHeight="1">
      <c r="B163" s="256"/>
      <c r="C163" s="375" t="s">
        <v>609</v>
      </c>
      <c r="D163" s="375"/>
      <c r="E163" s="375"/>
      <c r="F163" s="375"/>
      <c r="G163" s="375"/>
      <c r="H163" s="375"/>
      <c r="I163" s="375"/>
      <c r="J163" s="375"/>
      <c r="K163" s="257"/>
    </row>
    <row r="164" spans="2:11" ht="17.25" customHeight="1">
      <c r="B164" s="256"/>
      <c r="C164" s="277" t="s">
        <v>538</v>
      </c>
      <c r="D164" s="277"/>
      <c r="E164" s="277"/>
      <c r="F164" s="277" t="s">
        <v>539</v>
      </c>
      <c r="G164" s="314"/>
      <c r="H164" s="315" t="s">
        <v>114</v>
      </c>
      <c r="I164" s="315" t="s">
        <v>57</v>
      </c>
      <c r="J164" s="277" t="s">
        <v>540</v>
      </c>
      <c r="K164" s="257"/>
    </row>
    <row r="165" spans="2:11" ht="17.25" customHeight="1">
      <c r="B165" s="258"/>
      <c r="C165" s="279" t="s">
        <v>541</v>
      </c>
      <c r="D165" s="279"/>
      <c r="E165" s="279"/>
      <c r="F165" s="280" t="s">
        <v>542</v>
      </c>
      <c r="G165" s="316"/>
      <c r="H165" s="317"/>
      <c r="I165" s="317"/>
      <c r="J165" s="279" t="s">
        <v>543</v>
      </c>
      <c r="K165" s="259"/>
    </row>
    <row r="166" spans="2:11" ht="5.25" customHeight="1">
      <c r="B166" s="285"/>
      <c r="C166" s="282"/>
      <c r="D166" s="282"/>
      <c r="E166" s="282"/>
      <c r="F166" s="282"/>
      <c r="G166" s="283"/>
      <c r="H166" s="282"/>
      <c r="I166" s="282"/>
      <c r="J166" s="282"/>
      <c r="K166" s="306"/>
    </row>
    <row r="167" spans="2:11" ht="15" customHeight="1">
      <c r="B167" s="285"/>
      <c r="C167" s="265" t="s">
        <v>547</v>
      </c>
      <c r="D167" s="265"/>
      <c r="E167" s="265"/>
      <c r="F167" s="284" t="s">
        <v>544</v>
      </c>
      <c r="G167" s="265"/>
      <c r="H167" s="265" t="s">
        <v>583</v>
      </c>
      <c r="I167" s="265" t="s">
        <v>546</v>
      </c>
      <c r="J167" s="265">
        <v>120</v>
      </c>
      <c r="K167" s="306"/>
    </row>
    <row r="168" spans="2:11" ht="15" customHeight="1">
      <c r="B168" s="285"/>
      <c r="C168" s="265" t="s">
        <v>592</v>
      </c>
      <c r="D168" s="265"/>
      <c r="E168" s="265"/>
      <c r="F168" s="284" t="s">
        <v>544</v>
      </c>
      <c r="G168" s="265"/>
      <c r="H168" s="265" t="s">
        <v>593</v>
      </c>
      <c r="I168" s="265" t="s">
        <v>546</v>
      </c>
      <c r="J168" s="265" t="s">
        <v>594</v>
      </c>
      <c r="K168" s="306"/>
    </row>
    <row r="169" spans="2:11" ht="15" customHeight="1">
      <c r="B169" s="285"/>
      <c r="C169" s="265" t="s">
        <v>493</v>
      </c>
      <c r="D169" s="265"/>
      <c r="E169" s="265"/>
      <c r="F169" s="284" t="s">
        <v>544</v>
      </c>
      <c r="G169" s="265"/>
      <c r="H169" s="265" t="s">
        <v>610</v>
      </c>
      <c r="I169" s="265" t="s">
        <v>546</v>
      </c>
      <c r="J169" s="265" t="s">
        <v>594</v>
      </c>
      <c r="K169" s="306"/>
    </row>
    <row r="170" spans="2:11" ht="15" customHeight="1">
      <c r="B170" s="285"/>
      <c r="C170" s="265" t="s">
        <v>549</v>
      </c>
      <c r="D170" s="265"/>
      <c r="E170" s="265"/>
      <c r="F170" s="284" t="s">
        <v>550</v>
      </c>
      <c r="G170" s="265"/>
      <c r="H170" s="265" t="s">
        <v>610</v>
      </c>
      <c r="I170" s="265" t="s">
        <v>546</v>
      </c>
      <c r="J170" s="265">
        <v>50</v>
      </c>
      <c r="K170" s="306"/>
    </row>
    <row r="171" spans="2:11" ht="15" customHeight="1">
      <c r="B171" s="285"/>
      <c r="C171" s="265" t="s">
        <v>552</v>
      </c>
      <c r="D171" s="265"/>
      <c r="E171" s="265"/>
      <c r="F171" s="284" t="s">
        <v>544</v>
      </c>
      <c r="G171" s="265"/>
      <c r="H171" s="265" t="s">
        <v>610</v>
      </c>
      <c r="I171" s="265" t="s">
        <v>554</v>
      </c>
      <c r="J171" s="265"/>
      <c r="K171" s="306"/>
    </row>
    <row r="172" spans="2:11" ht="15" customHeight="1">
      <c r="B172" s="285"/>
      <c r="C172" s="265" t="s">
        <v>563</v>
      </c>
      <c r="D172" s="265"/>
      <c r="E172" s="265"/>
      <c r="F172" s="284" t="s">
        <v>550</v>
      </c>
      <c r="G172" s="265"/>
      <c r="H172" s="265" t="s">
        <v>610</v>
      </c>
      <c r="I172" s="265" t="s">
        <v>546</v>
      </c>
      <c r="J172" s="265">
        <v>50</v>
      </c>
      <c r="K172" s="306"/>
    </row>
    <row r="173" spans="2:11" ht="15" customHeight="1">
      <c r="B173" s="285"/>
      <c r="C173" s="265" t="s">
        <v>571</v>
      </c>
      <c r="D173" s="265"/>
      <c r="E173" s="265"/>
      <c r="F173" s="284" t="s">
        <v>550</v>
      </c>
      <c r="G173" s="265"/>
      <c r="H173" s="265" t="s">
        <v>610</v>
      </c>
      <c r="I173" s="265" t="s">
        <v>546</v>
      </c>
      <c r="J173" s="265">
        <v>50</v>
      </c>
      <c r="K173" s="306"/>
    </row>
    <row r="174" spans="2:11" ht="15" customHeight="1">
      <c r="B174" s="285"/>
      <c r="C174" s="265" t="s">
        <v>569</v>
      </c>
      <c r="D174" s="265"/>
      <c r="E174" s="265"/>
      <c r="F174" s="284" t="s">
        <v>550</v>
      </c>
      <c r="G174" s="265"/>
      <c r="H174" s="265" t="s">
        <v>610</v>
      </c>
      <c r="I174" s="265" t="s">
        <v>546</v>
      </c>
      <c r="J174" s="265">
        <v>50</v>
      </c>
      <c r="K174" s="306"/>
    </row>
    <row r="175" spans="2:11" ht="15" customHeight="1">
      <c r="B175" s="285"/>
      <c r="C175" s="265" t="s">
        <v>113</v>
      </c>
      <c r="D175" s="265"/>
      <c r="E175" s="265"/>
      <c r="F175" s="284" t="s">
        <v>544</v>
      </c>
      <c r="G175" s="265"/>
      <c r="H175" s="265" t="s">
        <v>611</v>
      </c>
      <c r="I175" s="265" t="s">
        <v>612</v>
      </c>
      <c r="J175" s="265"/>
      <c r="K175" s="306"/>
    </row>
    <row r="176" spans="2:11" ht="15" customHeight="1">
      <c r="B176" s="285"/>
      <c r="C176" s="265" t="s">
        <v>57</v>
      </c>
      <c r="D176" s="265"/>
      <c r="E176" s="265"/>
      <c r="F176" s="284" t="s">
        <v>544</v>
      </c>
      <c r="G176" s="265"/>
      <c r="H176" s="265" t="s">
        <v>613</v>
      </c>
      <c r="I176" s="265" t="s">
        <v>614</v>
      </c>
      <c r="J176" s="265">
        <v>1</v>
      </c>
      <c r="K176" s="306"/>
    </row>
    <row r="177" spans="2:11" ht="15" customHeight="1">
      <c r="B177" s="285"/>
      <c r="C177" s="265" t="s">
        <v>53</v>
      </c>
      <c r="D177" s="265"/>
      <c r="E177" s="265"/>
      <c r="F177" s="284" t="s">
        <v>544</v>
      </c>
      <c r="G177" s="265"/>
      <c r="H177" s="265" t="s">
        <v>615</v>
      </c>
      <c r="I177" s="265" t="s">
        <v>546</v>
      </c>
      <c r="J177" s="265">
        <v>20</v>
      </c>
      <c r="K177" s="306"/>
    </row>
    <row r="178" spans="2:11" ht="15" customHeight="1">
      <c r="B178" s="285"/>
      <c r="C178" s="265" t="s">
        <v>114</v>
      </c>
      <c r="D178" s="265"/>
      <c r="E178" s="265"/>
      <c r="F178" s="284" t="s">
        <v>544</v>
      </c>
      <c r="G178" s="265"/>
      <c r="H178" s="265" t="s">
        <v>616</v>
      </c>
      <c r="I178" s="265" t="s">
        <v>546</v>
      </c>
      <c r="J178" s="265">
        <v>255</v>
      </c>
      <c r="K178" s="306"/>
    </row>
    <row r="179" spans="2:11" ht="15" customHeight="1">
      <c r="B179" s="285"/>
      <c r="C179" s="265" t="s">
        <v>115</v>
      </c>
      <c r="D179" s="265"/>
      <c r="E179" s="265"/>
      <c r="F179" s="284" t="s">
        <v>544</v>
      </c>
      <c r="G179" s="265"/>
      <c r="H179" s="265" t="s">
        <v>509</v>
      </c>
      <c r="I179" s="265" t="s">
        <v>546</v>
      </c>
      <c r="J179" s="265">
        <v>10</v>
      </c>
      <c r="K179" s="306"/>
    </row>
    <row r="180" spans="2:11" ht="15" customHeight="1">
      <c r="B180" s="285"/>
      <c r="C180" s="265" t="s">
        <v>116</v>
      </c>
      <c r="D180" s="265"/>
      <c r="E180" s="265"/>
      <c r="F180" s="284" t="s">
        <v>544</v>
      </c>
      <c r="G180" s="265"/>
      <c r="H180" s="265" t="s">
        <v>617</v>
      </c>
      <c r="I180" s="265" t="s">
        <v>578</v>
      </c>
      <c r="J180" s="265"/>
      <c r="K180" s="306"/>
    </row>
    <row r="181" spans="2:11" ht="15" customHeight="1">
      <c r="B181" s="285"/>
      <c r="C181" s="265" t="s">
        <v>618</v>
      </c>
      <c r="D181" s="265"/>
      <c r="E181" s="265"/>
      <c r="F181" s="284" t="s">
        <v>544</v>
      </c>
      <c r="G181" s="265"/>
      <c r="H181" s="265" t="s">
        <v>619</v>
      </c>
      <c r="I181" s="265" t="s">
        <v>578</v>
      </c>
      <c r="J181" s="265"/>
      <c r="K181" s="306"/>
    </row>
    <row r="182" spans="2:11" ht="15" customHeight="1">
      <c r="B182" s="285"/>
      <c r="C182" s="265" t="s">
        <v>607</v>
      </c>
      <c r="D182" s="265"/>
      <c r="E182" s="265"/>
      <c r="F182" s="284" t="s">
        <v>544</v>
      </c>
      <c r="G182" s="265"/>
      <c r="H182" s="265" t="s">
        <v>620</v>
      </c>
      <c r="I182" s="265" t="s">
        <v>578</v>
      </c>
      <c r="J182" s="265"/>
      <c r="K182" s="306"/>
    </row>
    <row r="183" spans="2:11" ht="15" customHeight="1">
      <c r="B183" s="285"/>
      <c r="C183" s="265" t="s">
        <v>118</v>
      </c>
      <c r="D183" s="265"/>
      <c r="E183" s="265"/>
      <c r="F183" s="284" t="s">
        <v>550</v>
      </c>
      <c r="G183" s="265"/>
      <c r="H183" s="265" t="s">
        <v>621</v>
      </c>
      <c r="I183" s="265" t="s">
        <v>546</v>
      </c>
      <c r="J183" s="265">
        <v>50</v>
      </c>
      <c r="K183" s="306"/>
    </row>
    <row r="184" spans="2:11" ht="15" customHeight="1">
      <c r="B184" s="285"/>
      <c r="C184" s="265" t="s">
        <v>622</v>
      </c>
      <c r="D184" s="265"/>
      <c r="E184" s="265"/>
      <c r="F184" s="284" t="s">
        <v>550</v>
      </c>
      <c r="G184" s="265"/>
      <c r="H184" s="265" t="s">
        <v>623</v>
      </c>
      <c r="I184" s="265" t="s">
        <v>624</v>
      </c>
      <c r="J184" s="265"/>
      <c r="K184" s="306"/>
    </row>
    <row r="185" spans="2:11" ht="15" customHeight="1">
      <c r="B185" s="285"/>
      <c r="C185" s="265" t="s">
        <v>625</v>
      </c>
      <c r="D185" s="265"/>
      <c r="E185" s="265"/>
      <c r="F185" s="284" t="s">
        <v>550</v>
      </c>
      <c r="G185" s="265"/>
      <c r="H185" s="265" t="s">
        <v>626</v>
      </c>
      <c r="I185" s="265" t="s">
        <v>624</v>
      </c>
      <c r="J185" s="265"/>
      <c r="K185" s="306"/>
    </row>
    <row r="186" spans="2:11" ht="15" customHeight="1">
      <c r="B186" s="285"/>
      <c r="C186" s="265" t="s">
        <v>627</v>
      </c>
      <c r="D186" s="265"/>
      <c r="E186" s="265"/>
      <c r="F186" s="284" t="s">
        <v>550</v>
      </c>
      <c r="G186" s="265"/>
      <c r="H186" s="265" t="s">
        <v>628</v>
      </c>
      <c r="I186" s="265" t="s">
        <v>624</v>
      </c>
      <c r="J186" s="265"/>
      <c r="K186" s="306"/>
    </row>
    <row r="187" spans="2:11" ht="15" customHeight="1">
      <c r="B187" s="285"/>
      <c r="C187" s="318" t="s">
        <v>629</v>
      </c>
      <c r="D187" s="265"/>
      <c r="E187" s="265"/>
      <c r="F187" s="284" t="s">
        <v>550</v>
      </c>
      <c r="G187" s="265"/>
      <c r="H187" s="265" t="s">
        <v>630</v>
      </c>
      <c r="I187" s="265" t="s">
        <v>631</v>
      </c>
      <c r="J187" s="319" t="s">
        <v>632</v>
      </c>
      <c r="K187" s="306"/>
    </row>
    <row r="188" spans="2:11" ht="15" customHeight="1">
      <c r="B188" s="285"/>
      <c r="C188" s="270" t="s">
        <v>42</v>
      </c>
      <c r="D188" s="265"/>
      <c r="E188" s="265"/>
      <c r="F188" s="284" t="s">
        <v>544</v>
      </c>
      <c r="G188" s="265"/>
      <c r="H188" s="261" t="s">
        <v>633</v>
      </c>
      <c r="I188" s="265" t="s">
        <v>634</v>
      </c>
      <c r="J188" s="265"/>
      <c r="K188" s="306"/>
    </row>
    <row r="189" spans="2:11" ht="15" customHeight="1">
      <c r="B189" s="285"/>
      <c r="C189" s="270" t="s">
        <v>635</v>
      </c>
      <c r="D189" s="265"/>
      <c r="E189" s="265"/>
      <c r="F189" s="284" t="s">
        <v>544</v>
      </c>
      <c r="G189" s="265"/>
      <c r="H189" s="265" t="s">
        <v>636</v>
      </c>
      <c r="I189" s="265" t="s">
        <v>578</v>
      </c>
      <c r="J189" s="265"/>
      <c r="K189" s="306"/>
    </row>
    <row r="190" spans="2:11" ht="15" customHeight="1">
      <c r="B190" s="285"/>
      <c r="C190" s="270" t="s">
        <v>637</v>
      </c>
      <c r="D190" s="265"/>
      <c r="E190" s="265"/>
      <c r="F190" s="284" t="s">
        <v>544</v>
      </c>
      <c r="G190" s="265"/>
      <c r="H190" s="265" t="s">
        <v>638</v>
      </c>
      <c r="I190" s="265" t="s">
        <v>578</v>
      </c>
      <c r="J190" s="265"/>
      <c r="K190" s="306"/>
    </row>
    <row r="191" spans="2:11" ht="15" customHeight="1">
      <c r="B191" s="285"/>
      <c r="C191" s="270" t="s">
        <v>639</v>
      </c>
      <c r="D191" s="265"/>
      <c r="E191" s="265"/>
      <c r="F191" s="284" t="s">
        <v>550</v>
      </c>
      <c r="G191" s="265"/>
      <c r="H191" s="265" t="s">
        <v>640</v>
      </c>
      <c r="I191" s="265" t="s">
        <v>578</v>
      </c>
      <c r="J191" s="265"/>
      <c r="K191" s="306"/>
    </row>
    <row r="192" spans="2:11" ht="15" customHeight="1">
      <c r="B192" s="312"/>
      <c r="C192" s="320"/>
      <c r="D192" s="294"/>
      <c r="E192" s="294"/>
      <c r="F192" s="294"/>
      <c r="G192" s="294"/>
      <c r="H192" s="294"/>
      <c r="I192" s="294"/>
      <c r="J192" s="294"/>
      <c r="K192" s="313"/>
    </row>
    <row r="193" spans="2:11" ht="18.75" customHeight="1">
      <c r="B193" s="261"/>
      <c r="C193" s="265"/>
      <c r="D193" s="265"/>
      <c r="E193" s="265"/>
      <c r="F193" s="284"/>
      <c r="G193" s="265"/>
      <c r="H193" s="265"/>
      <c r="I193" s="265"/>
      <c r="J193" s="265"/>
      <c r="K193" s="261"/>
    </row>
    <row r="194" spans="2:11" ht="18.75" customHeight="1">
      <c r="B194" s="261"/>
      <c r="C194" s="265"/>
      <c r="D194" s="265"/>
      <c r="E194" s="265"/>
      <c r="F194" s="284"/>
      <c r="G194" s="265"/>
      <c r="H194" s="265"/>
      <c r="I194" s="265"/>
      <c r="J194" s="265"/>
      <c r="K194" s="261"/>
    </row>
    <row r="195" spans="2:11" ht="18.75" customHeight="1">
      <c r="B195" s="271"/>
      <c r="C195" s="271"/>
      <c r="D195" s="271"/>
      <c r="E195" s="271"/>
      <c r="F195" s="271"/>
      <c r="G195" s="271"/>
      <c r="H195" s="271"/>
      <c r="I195" s="271"/>
      <c r="J195" s="271"/>
      <c r="K195" s="271"/>
    </row>
    <row r="196" spans="2:11">
      <c r="B196" s="253"/>
      <c r="C196" s="254"/>
      <c r="D196" s="254"/>
      <c r="E196" s="254"/>
      <c r="F196" s="254"/>
      <c r="G196" s="254"/>
      <c r="H196" s="254"/>
      <c r="I196" s="254"/>
      <c r="J196" s="254"/>
      <c r="K196" s="255"/>
    </row>
    <row r="197" spans="2:11" ht="21">
      <c r="B197" s="256"/>
      <c r="C197" s="375" t="s">
        <v>641</v>
      </c>
      <c r="D197" s="375"/>
      <c r="E197" s="375"/>
      <c r="F197" s="375"/>
      <c r="G197" s="375"/>
      <c r="H197" s="375"/>
      <c r="I197" s="375"/>
      <c r="J197" s="375"/>
      <c r="K197" s="257"/>
    </row>
    <row r="198" spans="2:11" ht="25.5" customHeight="1">
      <c r="B198" s="256"/>
      <c r="C198" s="321" t="s">
        <v>642</v>
      </c>
      <c r="D198" s="321"/>
      <c r="E198" s="321"/>
      <c r="F198" s="321" t="s">
        <v>643</v>
      </c>
      <c r="G198" s="322"/>
      <c r="H198" s="374" t="s">
        <v>644</v>
      </c>
      <c r="I198" s="374"/>
      <c r="J198" s="374"/>
      <c r="K198" s="257"/>
    </row>
    <row r="199" spans="2:11" ht="5.25" customHeight="1">
      <c r="B199" s="285"/>
      <c r="C199" s="282"/>
      <c r="D199" s="282"/>
      <c r="E199" s="282"/>
      <c r="F199" s="282"/>
      <c r="G199" s="265"/>
      <c r="H199" s="282"/>
      <c r="I199" s="282"/>
      <c r="J199" s="282"/>
      <c r="K199" s="306"/>
    </row>
    <row r="200" spans="2:11" ht="15" customHeight="1">
      <c r="B200" s="285"/>
      <c r="C200" s="265" t="s">
        <v>634</v>
      </c>
      <c r="D200" s="265"/>
      <c r="E200" s="265"/>
      <c r="F200" s="284" t="s">
        <v>43</v>
      </c>
      <c r="G200" s="265"/>
      <c r="H200" s="372" t="s">
        <v>645</v>
      </c>
      <c r="I200" s="372"/>
      <c r="J200" s="372"/>
      <c r="K200" s="306"/>
    </row>
    <row r="201" spans="2:11" ht="15" customHeight="1">
      <c r="B201" s="285"/>
      <c r="C201" s="291"/>
      <c r="D201" s="265"/>
      <c r="E201" s="265"/>
      <c r="F201" s="284" t="s">
        <v>44</v>
      </c>
      <c r="G201" s="265"/>
      <c r="H201" s="372" t="s">
        <v>646</v>
      </c>
      <c r="I201" s="372"/>
      <c r="J201" s="372"/>
      <c r="K201" s="306"/>
    </row>
    <row r="202" spans="2:11" ht="15" customHeight="1">
      <c r="B202" s="285"/>
      <c r="C202" s="291"/>
      <c r="D202" s="265"/>
      <c r="E202" s="265"/>
      <c r="F202" s="284" t="s">
        <v>47</v>
      </c>
      <c r="G202" s="265"/>
      <c r="H202" s="372" t="s">
        <v>647</v>
      </c>
      <c r="I202" s="372"/>
      <c r="J202" s="372"/>
      <c r="K202" s="306"/>
    </row>
    <row r="203" spans="2:11" ht="15" customHeight="1">
      <c r="B203" s="285"/>
      <c r="C203" s="265"/>
      <c r="D203" s="265"/>
      <c r="E203" s="265"/>
      <c r="F203" s="284" t="s">
        <v>45</v>
      </c>
      <c r="G203" s="265"/>
      <c r="H203" s="372" t="s">
        <v>648</v>
      </c>
      <c r="I203" s="372"/>
      <c r="J203" s="372"/>
      <c r="K203" s="306"/>
    </row>
    <row r="204" spans="2:11" ht="15" customHeight="1">
      <c r="B204" s="285"/>
      <c r="C204" s="265"/>
      <c r="D204" s="265"/>
      <c r="E204" s="265"/>
      <c r="F204" s="284" t="s">
        <v>46</v>
      </c>
      <c r="G204" s="265"/>
      <c r="H204" s="372" t="s">
        <v>649</v>
      </c>
      <c r="I204" s="372"/>
      <c r="J204" s="372"/>
      <c r="K204" s="306"/>
    </row>
    <row r="205" spans="2:11" ht="15" customHeight="1">
      <c r="B205" s="285"/>
      <c r="C205" s="265"/>
      <c r="D205" s="265"/>
      <c r="E205" s="265"/>
      <c r="F205" s="284"/>
      <c r="G205" s="265"/>
      <c r="H205" s="265"/>
      <c r="I205" s="265"/>
      <c r="J205" s="265"/>
      <c r="K205" s="306"/>
    </row>
    <row r="206" spans="2:11" ht="15" customHeight="1">
      <c r="B206" s="285"/>
      <c r="C206" s="265" t="s">
        <v>590</v>
      </c>
      <c r="D206" s="265"/>
      <c r="E206" s="265"/>
      <c r="F206" s="284" t="s">
        <v>76</v>
      </c>
      <c r="G206" s="265"/>
      <c r="H206" s="372" t="s">
        <v>650</v>
      </c>
      <c r="I206" s="372"/>
      <c r="J206" s="372"/>
      <c r="K206" s="306"/>
    </row>
    <row r="207" spans="2:11" ht="15" customHeight="1">
      <c r="B207" s="285"/>
      <c r="C207" s="291"/>
      <c r="D207" s="265"/>
      <c r="E207" s="265"/>
      <c r="F207" s="284" t="s">
        <v>487</v>
      </c>
      <c r="G207" s="265"/>
      <c r="H207" s="372" t="s">
        <v>488</v>
      </c>
      <c r="I207" s="372"/>
      <c r="J207" s="372"/>
      <c r="K207" s="306"/>
    </row>
    <row r="208" spans="2:11" ht="15" customHeight="1">
      <c r="B208" s="285"/>
      <c r="C208" s="265"/>
      <c r="D208" s="265"/>
      <c r="E208" s="265"/>
      <c r="F208" s="284" t="s">
        <v>485</v>
      </c>
      <c r="G208" s="265"/>
      <c r="H208" s="372" t="s">
        <v>651</v>
      </c>
      <c r="I208" s="372"/>
      <c r="J208" s="372"/>
      <c r="K208" s="306"/>
    </row>
    <row r="209" spans="2:11" ht="15" customHeight="1">
      <c r="B209" s="323"/>
      <c r="C209" s="291"/>
      <c r="D209" s="291"/>
      <c r="E209" s="291"/>
      <c r="F209" s="284" t="s">
        <v>489</v>
      </c>
      <c r="G209" s="270"/>
      <c r="H209" s="373" t="s">
        <v>490</v>
      </c>
      <c r="I209" s="373"/>
      <c r="J209" s="373"/>
      <c r="K209" s="324"/>
    </row>
    <row r="210" spans="2:11" ht="15" customHeight="1">
      <c r="B210" s="323"/>
      <c r="C210" s="291"/>
      <c r="D210" s="291"/>
      <c r="E210" s="291"/>
      <c r="F210" s="284" t="s">
        <v>491</v>
      </c>
      <c r="G210" s="270"/>
      <c r="H210" s="373" t="s">
        <v>652</v>
      </c>
      <c r="I210" s="373"/>
      <c r="J210" s="373"/>
      <c r="K210" s="324"/>
    </row>
    <row r="211" spans="2:11" ht="15" customHeight="1">
      <c r="B211" s="323"/>
      <c r="C211" s="291"/>
      <c r="D211" s="291"/>
      <c r="E211" s="291"/>
      <c r="F211" s="325"/>
      <c r="G211" s="270"/>
      <c r="H211" s="326"/>
      <c r="I211" s="326"/>
      <c r="J211" s="326"/>
      <c r="K211" s="324"/>
    </row>
    <row r="212" spans="2:11" ht="15" customHeight="1">
      <c r="B212" s="323"/>
      <c r="C212" s="265" t="s">
        <v>614</v>
      </c>
      <c r="D212" s="291"/>
      <c r="E212" s="291"/>
      <c r="F212" s="284">
        <v>1</v>
      </c>
      <c r="G212" s="270"/>
      <c r="H212" s="373" t="s">
        <v>653</v>
      </c>
      <c r="I212" s="373"/>
      <c r="J212" s="373"/>
      <c r="K212" s="324"/>
    </row>
    <row r="213" spans="2:11" ht="15" customHeight="1">
      <c r="B213" s="323"/>
      <c r="C213" s="291"/>
      <c r="D213" s="291"/>
      <c r="E213" s="291"/>
      <c r="F213" s="284">
        <v>2</v>
      </c>
      <c r="G213" s="270"/>
      <c r="H213" s="373" t="s">
        <v>654</v>
      </c>
      <c r="I213" s="373"/>
      <c r="J213" s="373"/>
      <c r="K213" s="324"/>
    </row>
    <row r="214" spans="2:11" ht="15" customHeight="1">
      <c r="B214" s="323"/>
      <c r="C214" s="291"/>
      <c r="D214" s="291"/>
      <c r="E214" s="291"/>
      <c r="F214" s="284">
        <v>3</v>
      </c>
      <c r="G214" s="270"/>
      <c r="H214" s="373" t="s">
        <v>655</v>
      </c>
      <c r="I214" s="373"/>
      <c r="J214" s="373"/>
      <c r="K214" s="324"/>
    </row>
    <row r="215" spans="2:11" ht="15" customHeight="1">
      <c r="B215" s="323"/>
      <c r="C215" s="291"/>
      <c r="D215" s="291"/>
      <c r="E215" s="291"/>
      <c r="F215" s="284">
        <v>4</v>
      </c>
      <c r="G215" s="270"/>
      <c r="H215" s="373" t="s">
        <v>656</v>
      </c>
      <c r="I215" s="373"/>
      <c r="J215" s="373"/>
      <c r="K215" s="324"/>
    </row>
    <row r="216" spans="2:11" ht="12.75" customHeight="1">
      <c r="B216" s="327"/>
      <c r="C216" s="328"/>
      <c r="D216" s="328"/>
      <c r="E216" s="328"/>
      <c r="F216" s="328"/>
      <c r="G216" s="328"/>
      <c r="H216" s="328"/>
      <c r="I216" s="328"/>
      <c r="J216" s="328"/>
      <c r="K216" s="329"/>
    </row>
  </sheetData>
  <sheetProtection password="CC35" sheet="1" objects="1" scenarios="1" formatCells="0" formatColumns="0" formatRows="0" sort="0" autoFilter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1734 - Modernizace výtahu...</vt:lpstr>
      <vt:lpstr>Pokyny pro vyplnění</vt:lpstr>
      <vt:lpstr>'1734 - Modernizace výtahu...'!Názvy_tisku</vt:lpstr>
      <vt:lpstr>'Rekapitulace stavby'!Názvy_tisku</vt:lpstr>
      <vt:lpstr>'1734 - Modernizace výtahu...'!Oblast_tisku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Vlastouvka\Eva</dc:creator>
  <cp:lastModifiedBy>Eva</cp:lastModifiedBy>
  <dcterms:created xsi:type="dcterms:W3CDTF">2017-09-05T08:38:23Z</dcterms:created>
  <dcterms:modified xsi:type="dcterms:W3CDTF">2017-09-05T08:38:28Z</dcterms:modified>
</cp:coreProperties>
</file>